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/>
  <mc:AlternateContent xmlns:mc="http://schemas.openxmlformats.org/markup-compatibility/2006">
    <mc:Choice Requires="x15">
      <x15ac:absPath xmlns:x15ac="http://schemas.microsoft.com/office/spreadsheetml/2010/11/ac" url="/Users/feiuser/Dropbox/Pauline/FEI Supervisor/Governance/2019-2020/November/FMP &amp; Bond List/"/>
    </mc:Choice>
  </mc:AlternateContent>
  <bookViews>
    <workbookView xWindow="680" yWindow="460" windowWidth="28120" windowHeight="17540"/>
  </bookViews>
  <sheets>
    <sheet name="Foothill College" sheetId="1" r:id="rId1"/>
  </sheets>
  <definedNames>
    <definedName name="Z_308288F6_4192_2943_B565_E99067893A00_.wvu.Cols" localSheetId="0" hidden="1">'Foothill College'!$B:$C,'Foothill College'!$G:$G</definedName>
    <definedName name="Z_308288F6_4192_2943_B565_E99067893A00_.wvu.Rows" localSheetId="0" hidden="1">'Foothill College'!$23:$24,'Foothill College'!$26:$26,'Foothill College'!$31:$32,'Foothill College'!$42:$42,'Foothill College'!$47:$51,'Foothill College'!$64:$64,'Foothill College'!$68:$75,'Foothill College'!$77:$82</definedName>
    <definedName name="Z_93D8456C_34D5_244D_B8BC_749D413599C8_.wvu.Cols" localSheetId="0" hidden="1">'Foothill College'!$B:$C,'Foothill College'!$G:$G</definedName>
    <definedName name="Z_93D8456C_34D5_244D_B8BC_749D413599C8_.wvu.Rows" localSheetId="0" hidden="1">'Foothill College'!$23:$24,'Foothill College'!$26:$26,'Foothill College'!$31:$32,'Foothill College'!$42:$42,'Foothill College'!$47:$51,'Foothill College'!$64:$64,'Foothill College'!$68:$75,'Foothill College'!$77:$82</definedName>
  </definedNames>
  <calcPr calcId="181029" concurrentCalc="0"/>
  <customWorkbookViews>
    <customWorkbookView name="Pauline Brown - Personal View" guid="{308288F6-4192-2943-B565-E99067893A00}" mergeInterval="0" personalView="1" windowWidth="1406" windowHeight="704" activeSheetId="1"/>
    <customWorkbookView name="Microsoft Office User - Personal View" guid="{93D8456C-34D5-244D-B8BC-749D413599C8}" mergeInterval="0" personalView="1" xWindow="154" yWindow="25" windowWidth="1406" windowHeight="922" activeSheetId="1"/>
  </customWorkbookViews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I57" i="1"/>
  <c r="H8" i="1"/>
  <c r="I8" i="1"/>
  <c r="H7" i="1"/>
  <c r="I7" i="1"/>
  <c r="H55" i="1"/>
  <c r="I55" i="1"/>
  <c r="H45" i="1"/>
  <c r="H38" i="1"/>
  <c r="H40" i="1"/>
  <c r="H43" i="1"/>
  <c r="H44" i="1"/>
  <c r="H46" i="1"/>
  <c r="H58" i="1"/>
  <c r="H5" i="1"/>
  <c r="H12" i="1"/>
  <c r="H13" i="1"/>
  <c r="H17" i="1"/>
  <c r="H27" i="1"/>
  <c r="H33" i="1"/>
  <c r="H83" i="1"/>
  <c r="H85" i="1"/>
  <c r="I85" i="1"/>
  <c r="G83" i="1"/>
  <c r="G51" i="1"/>
  <c r="G46" i="1"/>
  <c r="G33" i="1"/>
  <c r="G27" i="1"/>
  <c r="G5" i="1"/>
  <c r="H86" i="1"/>
  <c r="H87" i="1"/>
  <c r="G85" i="1"/>
  <c r="G87" i="1"/>
  <c r="G88" i="1"/>
  <c r="H88" i="1"/>
</calcChain>
</file>

<file path=xl/sharedStrings.xml><?xml version="1.0" encoding="utf-8"?>
<sst xmlns="http://schemas.openxmlformats.org/spreadsheetml/2006/main" count="329" uniqueCount="206">
  <si>
    <t>Category</t>
  </si>
  <si>
    <t>District Cross Ref #</t>
  </si>
  <si>
    <t>FMP #</t>
  </si>
  <si>
    <t>Priority Level</t>
  </si>
  <si>
    <r>
      <t>Category</t>
    </r>
    <r>
      <rPr>
        <b/>
        <sz val="10"/>
        <color theme="1" tint="0.34998626667073579"/>
        <rFont val="Arial Narrow"/>
        <family val="2"/>
      </rPr>
      <t>*</t>
    </r>
  </si>
  <si>
    <t>Description of FOOTHILL - SUNNYVALE Projects</t>
  </si>
  <si>
    <t>Budget</t>
  </si>
  <si>
    <t>Reduced Scope</t>
  </si>
  <si>
    <t>BOND REQUIRED</t>
  </si>
  <si>
    <t>D1</t>
  </si>
  <si>
    <t>I a</t>
  </si>
  <si>
    <t>Infrastructure Bond</t>
  </si>
  <si>
    <t>Environmental Impact Report</t>
  </si>
  <si>
    <t>I b</t>
  </si>
  <si>
    <t>Swing Space (Not FF&amp;E)</t>
  </si>
  <si>
    <t>BOND REQUIRED CATEGORY TOTAL</t>
  </si>
  <si>
    <t>INFRASTRUCTURE</t>
  </si>
  <si>
    <t>A</t>
  </si>
  <si>
    <t>D24</t>
  </si>
  <si>
    <t>IIa</t>
  </si>
  <si>
    <t>Infrastructure</t>
  </si>
  <si>
    <t>Campus-wide Mechanical Systems Replacement, Central Plant Upgrades &amp; Modifications</t>
  </si>
  <si>
    <t>D25</t>
  </si>
  <si>
    <t>IIb</t>
  </si>
  <si>
    <t>Campus-wide HVAC Repairs/Replacement</t>
  </si>
  <si>
    <t xml:space="preserve">D26 </t>
  </si>
  <si>
    <t>IIc</t>
  </si>
  <si>
    <t>Utility Vault Repairs &amp; Modification ( abatement; ease of repairs)</t>
  </si>
  <si>
    <t>D40</t>
  </si>
  <si>
    <t>IIe</t>
  </si>
  <si>
    <t>Central Plant, Dedicated Chiller for Lohman Theater</t>
  </si>
  <si>
    <t>D42</t>
  </si>
  <si>
    <t>IIf</t>
  </si>
  <si>
    <t xml:space="preserve">Natural Gas Service &amp; Distribution </t>
  </si>
  <si>
    <t>D43</t>
  </si>
  <si>
    <t>IIg</t>
  </si>
  <si>
    <t>Electrical Systems Replacement &amp; Repair- Campus-wide (motor control centers, panels, subpanels, transformers, switches)</t>
  </si>
  <si>
    <t>D31</t>
  </si>
  <si>
    <t>IIh</t>
  </si>
  <si>
    <t>Replace Building Management System (BMS) Campus-wide</t>
  </si>
  <si>
    <t>D20</t>
  </si>
  <si>
    <t>IIi</t>
  </si>
  <si>
    <t>Sewer Systems Replacement and Upgrades (Storm and Sanitary)</t>
  </si>
  <si>
    <t>D22</t>
  </si>
  <si>
    <t>IIk</t>
  </si>
  <si>
    <t xml:space="preserve">Domestic Water Line Renovation </t>
  </si>
  <si>
    <t>D23</t>
  </si>
  <si>
    <t>IIL</t>
  </si>
  <si>
    <t>HVAC Piping/Line Replacement - Campus-wide</t>
  </si>
  <si>
    <t>D27</t>
  </si>
  <si>
    <t>lln/IIo</t>
  </si>
  <si>
    <t>Campus-wide Roof Repair &amp; Replacement</t>
  </si>
  <si>
    <t>D30</t>
  </si>
  <si>
    <t>IIr</t>
  </si>
  <si>
    <t>Photovoltaic (PV) System Component Replacement.</t>
  </si>
  <si>
    <t>D16</t>
  </si>
  <si>
    <t>IIs</t>
  </si>
  <si>
    <t>Building Upgrades &amp; Repairs</t>
  </si>
  <si>
    <t>D38</t>
  </si>
  <si>
    <t>IIz</t>
  </si>
  <si>
    <t>Irrigation System Repair &amp; Replacement</t>
  </si>
  <si>
    <t>D17</t>
  </si>
  <si>
    <t>IIId</t>
  </si>
  <si>
    <t>Building Exterior Repair and Painting</t>
  </si>
  <si>
    <t>D11,D12</t>
  </si>
  <si>
    <t>38c</t>
  </si>
  <si>
    <t>IIIg</t>
  </si>
  <si>
    <t>Renovate the Small Gym and Fitness Center</t>
  </si>
  <si>
    <t>D33</t>
  </si>
  <si>
    <t>IIIn</t>
  </si>
  <si>
    <t>Parking Lot 1H Expansion. Expand 1H under PVs; improve/incorporate Lot 1F.</t>
  </si>
  <si>
    <t>D34</t>
  </si>
  <si>
    <t>IIIo</t>
  </si>
  <si>
    <t>Parking Lot 1D Repair, regrade, repave, restripe</t>
  </si>
  <si>
    <t>IIIp</t>
  </si>
  <si>
    <t>Repair parking lots &amp; Install Electric Vehicle (EV) charging stations</t>
  </si>
  <si>
    <t>D39</t>
  </si>
  <si>
    <t>IId</t>
  </si>
  <si>
    <t>Lower Campus - Replacement of Wood Siding  (Use District maintenance funds)</t>
  </si>
  <si>
    <t>INFRASTRUCTURE CATEGORY TOTAL</t>
  </si>
  <si>
    <t xml:space="preserve">BUILDING REPLACEMENT </t>
  </si>
  <si>
    <t>B</t>
  </si>
  <si>
    <t>D6</t>
  </si>
  <si>
    <t>IIIr</t>
  </si>
  <si>
    <t>Building Replace</t>
  </si>
  <si>
    <t xml:space="preserve">Print Shop.  Replacement buildings near KCI to replace print shop and relocate trash collection points.  </t>
  </si>
  <si>
    <t>BUILDING REPLACEMENT CATEGORY TOTAL</t>
  </si>
  <si>
    <t xml:space="preserve">ACCESSIBILITY &amp; SAFETY </t>
  </si>
  <si>
    <t>C</t>
  </si>
  <si>
    <t>D14</t>
  </si>
  <si>
    <t>IIm</t>
  </si>
  <si>
    <t>Accessibility &amp; Safety</t>
  </si>
  <si>
    <t>D21</t>
  </si>
  <si>
    <t>IIj</t>
  </si>
  <si>
    <t>Fire Water System/Line Replacement</t>
  </si>
  <si>
    <t>D44</t>
  </si>
  <si>
    <t>IIp</t>
  </si>
  <si>
    <t>Fire Alarm &amp; Suppression System Upgrades &amp; Modifications</t>
  </si>
  <si>
    <t>D32</t>
  </si>
  <si>
    <t>IIt</t>
  </si>
  <si>
    <t>Campus Roadway Modifications, ADA Pathway Revisions, and Traffic/Circulation Improvements</t>
  </si>
  <si>
    <t>D19</t>
  </si>
  <si>
    <t>IIu</t>
  </si>
  <si>
    <t>Campus-wide Lighting Improvements</t>
  </si>
  <si>
    <t>IIv1</t>
  </si>
  <si>
    <t>Pool facility improvements</t>
  </si>
  <si>
    <t>D4</t>
  </si>
  <si>
    <t>IIx</t>
  </si>
  <si>
    <t>Stadium Seating &amp; Exiting Upgrades.  Fix exiting and accessible seating issues in stadium seating.</t>
  </si>
  <si>
    <t>D18</t>
  </si>
  <si>
    <t>IIy</t>
  </si>
  <si>
    <t>Improve signage and wayfinding</t>
  </si>
  <si>
    <t>D3</t>
  </si>
  <si>
    <t>IIIc</t>
  </si>
  <si>
    <t>Smithwick Theatre ADA Upgrades</t>
  </si>
  <si>
    <t>IIIk</t>
  </si>
  <si>
    <t xml:space="preserve">Site Access and Wayfinding Improvements - Upper and Lower Campus Connections </t>
  </si>
  <si>
    <t>ACCESSIBILITY &amp; SAFETY CATEGORY TOTAL</t>
  </si>
  <si>
    <t>TECHNOLOGY THAT SUPPORTS EDUCATION</t>
  </si>
  <si>
    <t>D</t>
  </si>
  <si>
    <t>38j</t>
  </si>
  <si>
    <t>IIIf</t>
  </si>
  <si>
    <t>Instructional and student support facilities modernization</t>
  </si>
  <si>
    <t>Building 1100 (Music Tech and Music): updated performance space (includes FF&amp;E)</t>
  </si>
  <si>
    <t>D15</t>
  </si>
  <si>
    <t>38d</t>
  </si>
  <si>
    <t>IIIh</t>
  </si>
  <si>
    <t>Replace Track at Stadium</t>
  </si>
  <si>
    <t>TECHNOLOGY CATEGORY TOTAL</t>
  </si>
  <si>
    <t>INSTRUCTIONAL SUPPORT</t>
  </si>
  <si>
    <t>E</t>
  </si>
  <si>
    <t>Ic</t>
  </si>
  <si>
    <t>If</t>
  </si>
  <si>
    <t xml:space="preserve">Expand and improve existing classroom facilities </t>
  </si>
  <si>
    <t>Ih</t>
  </si>
  <si>
    <t>Develop new simulation lab space for Biological and Health Science programs. Convert 1 classroom (includes FF&amp;E)</t>
  </si>
  <si>
    <t>D8</t>
  </si>
  <si>
    <t>38a</t>
  </si>
  <si>
    <t>IIv</t>
  </si>
  <si>
    <t>Pool renovation</t>
  </si>
  <si>
    <t>D9</t>
  </si>
  <si>
    <t>38b</t>
  </si>
  <si>
    <t>IIw</t>
  </si>
  <si>
    <t>IIIc1</t>
  </si>
  <si>
    <t>D2</t>
  </si>
  <si>
    <t>38k</t>
  </si>
  <si>
    <t>IIIj</t>
  </si>
  <si>
    <t>Smithwick Scene Shop expansion space to support theatre program needs. New Building behind building 1000 DD finished by WRNs  (includes FF&amp;E: tables/chairs, $30,000.)</t>
  </si>
  <si>
    <t>38g</t>
  </si>
  <si>
    <t>IIIL</t>
  </si>
  <si>
    <t>The Football Field/Stadium: Remodel the changing facilities, gender neutral compliance, etc.</t>
  </si>
  <si>
    <t>38i</t>
  </si>
  <si>
    <t>IIIm</t>
  </si>
  <si>
    <t>Lot 1H/Practice Field:  Build a turf (synthetic) field for soccer, lacrosse, football, etc. including lights for evening practices and games</t>
  </si>
  <si>
    <t>D13</t>
  </si>
  <si>
    <t>IIIs</t>
  </si>
  <si>
    <t xml:space="preserve">Golf Turf Replacement &amp; Storage Building Renovations </t>
  </si>
  <si>
    <t>D5</t>
  </si>
  <si>
    <t>IIIt</t>
  </si>
  <si>
    <t xml:space="preserve">Tennis Court Resurfacing.  </t>
  </si>
  <si>
    <t>38e</t>
  </si>
  <si>
    <t>IIIv</t>
  </si>
  <si>
    <t>Tennis Courts and Weight Room (2900).  Provide new sand volleyball courts and Install lighting for tennis and volleyball courts</t>
  </si>
  <si>
    <t>IIIu</t>
  </si>
  <si>
    <t>Replace The Owl Center building with a small multi-purpose structure for storage</t>
  </si>
  <si>
    <t>IIIL1</t>
  </si>
  <si>
    <t>Demolition of the snack shack, replace with new</t>
  </si>
  <si>
    <t>IIIw</t>
  </si>
  <si>
    <t>Renovate classrooms and conference rooms with upgraded video-teleconferencing capabilities</t>
  </si>
  <si>
    <t>IIIz3</t>
  </si>
  <si>
    <t>Designate specific physical spaces on campus as "Spots for Online students" (includes FF&amp;E)</t>
  </si>
  <si>
    <t>IIIa</t>
  </si>
  <si>
    <t>Instructional</t>
  </si>
  <si>
    <t>Provide a space for students in Learning Communities to socialize and learn includes FF&amp;E)</t>
  </si>
  <si>
    <t>IIIb</t>
  </si>
  <si>
    <t>Develop a Professional Development Office space with lab for faculty and staff to learn (includes FF&amp;E)</t>
  </si>
  <si>
    <t>Provide additional space for the Campus Ambassador program (includes FF&amp;E)</t>
  </si>
  <si>
    <t>IIIz</t>
  </si>
  <si>
    <t xml:space="preserve"> Develop additional space for faculty to develop online teaching materials (includes FF&amp;E)</t>
  </si>
  <si>
    <t>IIIz2</t>
  </si>
  <si>
    <t xml:space="preserve"> Designate and equip a room(s) where faculty can schedule human-proctored testing as well as "remote" proctored testing (computers with video camera) for students who are enrolled in online courses (includes FF&amp;E)</t>
  </si>
  <si>
    <t>INSTRUCTIONAL SUPPORT CATEGORY TOTAL</t>
  </si>
  <si>
    <t>Construction Total</t>
  </si>
  <si>
    <t>Minimum Overhead (25%)</t>
  </si>
  <si>
    <t xml:space="preserve">Escalation to Mid-Point (Bond X at 2018 to 2028 is 2023, times 3%/yr) </t>
  </si>
  <si>
    <t>TOTAL</t>
  </si>
  <si>
    <t>Categories*</t>
  </si>
  <si>
    <r>
      <rPr>
        <b/>
        <sz val="11"/>
        <color theme="1"/>
        <rFont val="Calibri"/>
        <family val="2"/>
        <scheme val="minor"/>
      </rPr>
      <t>Building Replacement</t>
    </r>
    <r>
      <rPr>
        <sz val="12"/>
        <color theme="1"/>
        <rFont val="Calibri"/>
        <family val="2"/>
        <scheme val="minor"/>
      </rPr>
      <t xml:space="preserve"> </t>
    </r>
  </si>
  <si>
    <t>Technology that supports education</t>
  </si>
  <si>
    <t>BUILDING REPLACEMENT</t>
  </si>
  <si>
    <t>Building Replacement</t>
  </si>
  <si>
    <t>TECHNOLOGY</t>
  </si>
  <si>
    <t>Technology that Supports Education</t>
  </si>
  <si>
    <t xml:space="preserve">Furnture, Fixture &amp; Equipment </t>
  </si>
  <si>
    <t>Campus-wide ADA access enhancements, Stadium ADA Improvements</t>
  </si>
  <si>
    <t xml:space="preserve">Campus WIFI connectivity </t>
  </si>
  <si>
    <t>Data lines and connectivity in classrooms, labs, and instructional and student support spaces</t>
  </si>
  <si>
    <t>Adjustments</t>
  </si>
  <si>
    <t>TECHNOLOGY THAT SUPPORTS EDUCATION TOTAL</t>
  </si>
  <si>
    <t>Pool Locker room renovations, restroom improvements and add gender neutral restrooms</t>
  </si>
  <si>
    <t xml:space="preserve"> Renovate and expand Student, Instruction and Student Support Areas</t>
  </si>
  <si>
    <t>Smithwick and Lohman Theatre - New Audio Systems</t>
  </si>
  <si>
    <t>Multimedia Refresh-renovate classrooms and conference rooms with upgraded video-teleconferencing capabilities</t>
  </si>
  <si>
    <t>Renovate and expand TLC &amp; STEM Success Centers</t>
  </si>
  <si>
    <t>Employee/Student Housing Complex feasibility and site location</t>
  </si>
  <si>
    <t>Employee/Student Housing Complex Design and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</si>
</sst>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&quot;$&quot;#,##0_);[Red]\(&quot;$&quot;#,##0\)"/>
    <numFmt numFmtId="165" formatCode="_(&quot;$&quot;* #,##0_);_(&quot;$&quot;* \(#,##0\);_(&quot;$&quot;* &quot;-&quot;_);_(@_)"/>
    <numFmt numFmtId="166" formatCode="&quot;$&quot;#,##0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b/>
      <sz val="10"/>
      <color theme="1" tint="0.34998626667073579"/>
      <name val="Arial Narrow"/>
      <family val="2"/>
    </font>
    <font>
      <b/>
      <sz val="12"/>
      <color rgb="FF000000"/>
      <name val="Arial Narrow"/>
      <family val="2"/>
    </font>
    <font>
      <b/>
      <sz val="10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name val="Arial Narrow"/>
      <family val="2"/>
    </font>
    <font>
      <sz val="10"/>
      <color theme="1"/>
      <name val="Calibri"/>
      <family val="2"/>
      <scheme val="minor"/>
    </font>
    <font>
      <b/>
      <i/>
      <sz val="11"/>
      <name val="Arial Narrow"/>
      <family val="2"/>
    </font>
    <font>
      <b/>
      <sz val="11"/>
      <name val="Arial Narrow"/>
      <family val="2"/>
    </font>
    <font>
      <b/>
      <i/>
      <sz val="11"/>
      <color rgb="FF000000"/>
      <name val="Arial Narrow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Arial Narrow"/>
      <family val="2"/>
    </font>
    <font>
      <b/>
      <u/>
      <sz val="11"/>
      <color rgb="FFFF0000"/>
      <name val="Arial Narrow"/>
      <family val="2"/>
    </font>
    <font>
      <sz val="11"/>
      <color rgb="FF31332E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medium">
        <color rgb="FFFF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theme="0" tint="-0.499984740745262"/>
      </right>
      <top style="thin">
        <color auto="1"/>
      </top>
      <bottom style="medium">
        <color rgb="FFFF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rgb="FFFF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rgb="FFFF0000"/>
      </bottom>
      <diagonal/>
    </border>
    <border>
      <left/>
      <right/>
      <top style="medium">
        <color rgb="FFFF0000"/>
      </top>
      <bottom style="thin">
        <color theme="0" tint="-0.499984740745262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 style="thin">
        <color theme="0" tint="-0.499984740745262"/>
      </left>
      <right/>
      <top style="thick">
        <color theme="0" tint="-0.499984740745262"/>
      </top>
      <bottom/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/>
      <diagonal/>
    </border>
    <border>
      <left style="medium">
        <color auto="1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ck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auto="1"/>
      </right>
      <top style="thin">
        <color theme="0" tint="-0.499984740745262"/>
      </top>
      <bottom style="medium">
        <color rgb="FFFF0000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medium">
        <color rgb="FFFF0000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medium">
        <color rgb="FFFF0000"/>
      </bottom>
      <diagonal/>
    </border>
    <border>
      <left style="medium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auto="1"/>
      </top>
      <bottom style="medium">
        <color rgb="FFFF0000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medium">
        <color auto="1"/>
      </left>
      <right/>
      <top/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/>
      <diagonal/>
    </border>
    <border>
      <left style="medium">
        <color auto="1"/>
      </left>
      <right/>
      <top style="thin">
        <color theme="0" tint="-0.499984740745262"/>
      </top>
      <bottom style="medium">
        <color rgb="FFFF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0" tint="-0.499984740745262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64" fontId="0" fillId="0" borderId="0" xfId="0" applyNumberFormat="1"/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3" fontId="0" fillId="0" borderId="0" xfId="0" applyNumberFormat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3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66" fontId="7" fillId="0" borderId="0" xfId="0" applyNumberFormat="1" applyFont="1"/>
    <xf numFmtId="0" fontId="8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 wrapText="1"/>
    </xf>
    <xf numFmtId="164" fontId="7" fillId="0" borderId="18" xfId="0" applyNumberFormat="1" applyFont="1" applyFill="1" applyBorder="1" applyAlignment="1"/>
    <xf numFmtId="164" fontId="10" fillId="3" borderId="19" xfId="0" applyNumberFormat="1" applyFont="1" applyFill="1" applyBorder="1" applyAlignment="1"/>
    <xf numFmtId="164" fontId="7" fillId="0" borderId="20" xfId="0" applyNumberFormat="1" applyFont="1" applyFill="1" applyBorder="1" applyAlignment="1">
      <alignment vertical="center"/>
    </xf>
    <xf numFmtId="164" fontId="7" fillId="0" borderId="18" xfId="0" applyNumberFormat="1" applyFont="1" applyFill="1" applyBorder="1" applyAlignment="1">
      <alignment horizontal="right"/>
    </xf>
    <xf numFmtId="164" fontId="7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164" fontId="7" fillId="2" borderId="18" xfId="0" applyNumberFormat="1" applyFont="1" applyFill="1" applyBorder="1" applyAlignment="1"/>
    <xf numFmtId="164" fontId="10" fillId="3" borderId="18" xfId="0" applyNumberFormat="1" applyFont="1" applyFill="1" applyBorder="1" applyAlignment="1"/>
    <xf numFmtId="164" fontId="10" fillId="0" borderId="18" xfId="0" applyNumberFormat="1" applyFont="1" applyFill="1" applyBorder="1" applyAlignment="1"/>
    <xf numFmtId="164" fontId="10" fillId="4" borderId="18" xfId="0" applyNumberFormat="1" applyFont="1" applyFill="1" applyBorder="1" applyAlignment="1"/>
    <xf numFmtId="164" fontId="7" fillId="4" borderId="18" xfId="0" applyNumberFormat="1" applyFont="1" applyFill="1" applyBorder="1" applyAlignment="1">
      <alignment vertical="center"/>
    </xf>
    <xf numFmtId="164" fontId="7" fillId="0" borderId="18" xfId="0" applyNumberFormat="1" applyFont="1" applyFill="1" applyBorder="1" applyAlignment="1">
      <alignment vertical="center"/>
    </xf>
    <xf numFmtId="164" fontId="7" fillId="0" borderId="21" xfId="0" applyNumberFormat="1" applyFont="1" applyFill="1" applyBorder="1" applyAlignment="1">
      <alignment vertical="center"/>
    </xf>
    <xf numFmtId="164" fontId="10" fillId="3" borderId="22" xfId="0" applyNumberFormat="1" applyFont="1" applyFill="1" applyBorder="1" applyAlignment="1">
      <alignment vertical="center"/>
    </xf>
    <xf numFmtId="164" fontId="7" fillId="0" borderId="18" xfId="0" applyNumberFormat="1" applyFont="1" applyFill="1" applyBorder="1" applyAlignment="1">
      <alignment horizontal="right" vertical="center"/>
    </xf>
    <xf numFmtId="164" fontId="10" fillId="3" borderId="0" xfId="0" applyNumberFormat="1" applyFont="1" applyFill="1" applyBorder="1" applyAlignment="1">
      <alignment vertical="center"/>
    </xf>
    <xf numFmtId="164" fontId="10" fillId="0" borderId="19" xfId="0" applyNumberFormat="1" applyFont="1" applyFill="1" applyBorder="1" applyAlignment="1">
      <alignment vertical="center"/>
    </xf>
    <xf numFmtId="164" fontId="12" fillId="0" borderId="19" xfId="0" applyNumberFormat="1" applyFont="1" applyFill="1" applyBorder="1" applyAlignment="1">
      <alignment vertical="center"/>
    </xf>
    <xf numFmtId="164" fontId="12" fillId="0" borderId="23" xfId="0" applyNumberFormat="1" applyFont="1" applyFill="1" applyBorder="1" applyAlignment="1">
      <alignment vertical="center"/>
    </xf>
    <xf numFmtId="164" fontId="10" fillId="0" borderId="17" xfId="0" applyNumberFormat="1" applyFont="1" applyFill="1" applyBorder="1" applyAlignment="1">
      <alignment vertical="center"/>
    </xf>
    <xf numFmtId="164" fontId="7" fillId="0" borderId="19" xfId="0" applyNumberFormat="1" applyFont="1" applyFill="1" applyBorder="1" applyAlignment="1">
      <alignment vertical="center"/>
    </xf>
    <xf numFmtId="164" fontId="7" fillId="2" borderId="17" xfId="0" applyNumberFormat="1" applyFont="1" applyFill="1" applyBorder="1" applyAlignment="1">
      <alignment vertical="center"/>
    </xf>
    <xf numFmtId="164" fontId="10" fillId="3" borderId="17" xfId="0" applyNumberFormat="1" applyFont="1" applyFill="1" applyBorder="1" applyAlignment="1">
      <alignment vertical="center"/>
    </xf>
    <xf numFmtId="166" fontId="19" fillId="0" borderId="18" xfId="0" applyNumberFormat="1" applyFont="1" applyFill="1" applyBorder="1" applyAlignment="1">
      <alignment horizontal="center" vertical="center"/>
    </xf>
    <xf numFmtId="166" fontId="20" fillId="0" borderId="18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left" vertical="center" wrapText="1"/>
    </xf>
    <xf numFmtId="0" fontId="12" fillId="0" borderId="31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left" vertical="center" wrapText="1"/>
    </xf>
    <xf numFmtId="0" fontId="1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8" fillId="3" borderId="40" xfId="0" applyFont="1" applyFill="1" applyBorder="1" applyAlignment="1">
      <alignment horizontal="left" vertical="center" wrapText="1"/>
    </xf>
    <xf numFmtId="0" fontId="12" fillId="0" borderId="3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7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vertical="center" wrapText="1"/>
    </xf>
    <xf numFmtId="0" fontId="7" fillId="0" borderId="30" xfId="0" applyFont="1" applyBorder="1" applyAlignment="1">
      <alignment vertical="center"/>
    </xf>
    <xf numFmtId="0" fontId="19" fillId="0" borderId="31" xfId="0" applyFont="1" applyFill="1" applyBorder="1" applyAlignment="1">
      <alignment horizontal="right" vertical="center" wrapText="1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19" fillId="0" borderId="45" xfId="0" applyFont="1" applyFill="1" applyBorder="1" applyAlignment="1">
      <alignment horizontal="right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left" vertical="center" wrapText="1"/>
    </xf>
    <xf numFmtId="164" fontId="7" fillId="3" borderId="18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 wrapText="1"/>
    </xf>
    <xf numFmtId="0" fontId="7" fillId="0" borderId="47" xfId="0" applyFont="1" applyBorder="1"/>
    <xf numFmtId="164" fontId="7" fillId="0" borderId="48" xfId="0" applyNumberFormat="1" applyFont="1" applyBorder="1" applyAlignment="1"/>
    <xf numFmtId="164" fontId="10" fillId="3" borderId="49" xfId="0" applyNumberFormat="1" applyFont="1" applyFill="1" applyBorder="1" applyAlignment="1"/>
    <xf numFmtId="0" fontId="11" fillId="0" borderId="50" xfId="0" applyFont="1" applyBorder="1"/>
    <xf numFmtId="164" fontId="7" fillId="0" borderId="48" xfId="0" applyNumberFormat="1" applyFont="1" applyFill="1" applyBorder="1" applyAlignment="1"/>
    <xf numFmtId="164" fontId="7" fillId="0" borderId="48" xfId="0" applyNumberFormat="1" applyFont="1" applyFill="1" applyBorder="1" applyAlignment="1">
      <alignment horizontal="right"/>
    </xf>
    <xf numFmtId="164" fontId="7" fillId="0" borderId="51" xfId="0" applyNumberFormat="1" applyFont="1" applyFill="1" applyBorder="1" applyAlignment="1"/>
    <xf numFmtId="164" fontId="12" fillId="0" borderId="52" xfId="0" applyNumberFormat="1" applyFont="1" applyFill="1" applyBorder="1" applyAlignment="1"/>
    <xf numFmtId="0" fontId="13" fillId="2" borderId="48" xfId="0" applyFont="1" applyFill="1" applyBorder="1" applyAlignment="1"/>
    <xf numFmtId="0" fontId="13" fillId="0" borderId="48" xfId="0" applyFont="1" applyBorder="1" applyAlignment="1"/>
    <xf numFmtId="164" fontId="10" fillId="3" borderId="50" xfId="0" applyNumberFormat="1" applyFont="1" applyFill="1" applyBorder="1" applyAlignment="1"/>
    <xf numFmtId="164" fontId="10" fillId="0" borderId="50" xfId="0" applyNumberFormat="1" applyFont="1" applyFill="1" applyBorder="1" applyAlignment="1"/>
    <xf numFmtId="166" fontId="7" fillId="4" borderId="50" xfId="0" applyNumberFormat="1" applyFont="1" applyFill="1" applyBorder="1" applyAlignment="1"/>
    <xf numFmtId="166" fontId="7" fillId="4" borderId="48" xfId="0" applyNumberFormat="1" applyFont="1" applyFill="1" applyBorder="1" applyAlignment="1">
      <alignment vertical="center"/>
    </xf>
    <xf numFmtId="0" fontId="13" fillId="0" borderId="48" xfId="0" applyFont="1" applyBorder="1" applyAlignment="1">
      <alignment vertical="center"/>
    </xf>
    <xf numFmtId="0" fontId="13" fillId="0" borderId="52" xfId="0" applyFont="1" applyBorder="1" applyAlignment="1">
      <alignment vertical="center"/>
    </xf>
    <xf numFmtId="164" fontId="10" fillId="3" borderId="50" xfId="0" applyNumberFormat="1" applyFont="1" applyFill="1" applyBorder="1" applyAlignment="1">
      <alignment vertical="center"/>
    </xf>
    <xf numFmtId="164" fontId="7" fillId="0" borderId="48" xfId="0" applyNumberFormat="1" applyFont="1" applyFill="1" applyBorder="1" applyAlignment="1">
      <alignment horizontal="right" vertical="center"/>
    </xf>
    <xf numFmtId="164" fontId="7" fillId="0" borderId="48" xfId="0" applyNumberFormat="1" applyFont="1" applyFill="1" applyBorder="1" applyAlignment="1">
      <alignment vertical="center"/>
    </xf>
    <xf numFmtId="164" fontId="7" fillId="0" borderId="52" xfId="0" applyNumberFormat="1" applyFont="1" applyFill="1" applyBorder="1" applyAlignment="1">
      <alignment vertical="center"/>
    </xf>
    <xf numFmtId="164" fontId="10" fillId="3" borderId="53" xfId="0" applyNumberFormat="1" applyFont="1" applyFill="1" applyBorder="1" applyAlignment="1">
      <alignment vertical="center"/>
    </xf>
    <xf numFmtId="164" fontId="13" fillId="0" borderId="48" xfId="0" applyNumberFormat="1" applyFont="1" applyBorder="1" applyAlignment="1">
      <alignment vertical="center"/>
    </xf>
    <xf numFmtId="0" fontId="13" fillId="0" borderId="51" xfId="0" applyFont="1" applyBorder="1" applyAlignment="1">
      <alignment vertical="center"/>
    </xf>
    <xf numFmtId="0" fontId="17" fillId="0" borderId="54" xfId="0" applyFont="1" applyBorder="1" applyAlignment="1">
      <alignment vertical="center"/>
    </xf>
    <xf numFmtId="164" fontId="10" fillId="0" borderId="50" xfId="0" applyNumberFormat="1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166" fontId="7" fillId="4" borderId="55" xfId="0" applyNumberFormat="1" applyFont="1" applyFill="1" applyBorder="1"/>
    <xf numFmtId="166" fontId="10" fillId="3" borderId="53" xfId="0" applyNumberFormat="1" applyFont="1" applyFill="1" applyBorder="1"/>
    <xf numFmtId="164" fontId="7" fillId="4" borderId="48" xfId="0" applyNumberFormat="1" applyFont="1" applyFill="1" applyBorder="1" applyAlignment="1">
      <alignment vertical="center"/>
    </xf>
    <xf numFmtId="164" fontId="7" fillId="0" borderId="51" xfId="0" applyNumberFormat="1" applyFont="1" applyFill="1" applyBorder="1" applyAlignment="1">
      <alignment vertical="center"/>
    </xf>
    <xf numFmtId="164" fontId="18" fillId="2" borderId="50" xfId="0" applyNumberFormat="1" applyFont="1" applyFill="1" applyBorder="1" applyAlignment="1">
      <alignment vertical="center"/>
    </xf>
    <xf numFmtId="0" fontId="13" fillId="0" borderId="48" xfId="0" applyFont="1" applyFill="1" applyBorder="1" applyAlignment="1">
      <alignment vertical="center"/>
    </xf>
    <xf numFmtId="165" fontId="7" fillId="0" borderId="48" xfId="1" applyNumberFormat="1" applyFont="1" applyBorder="1" applyAlignment="1">
      <alignment vertical="center"/>
    </xf>
    <xf numFmtId="165" fontId="7" fillId="0" borderId="52" xfId="1" applyNumberFormat="1" applyFont="1" applyBorder="1" applyAlignment="1">
      <alignment vertical="center"/>
    </xf>
    <xf numFmtId="166" fontId="19" fillId="0" borderId="48" xfId="0" applyNumberFormat="1" applyFont="1" applyBorder="1" applyAlignment="1">
      <alignment horizontal="right" vertical="center"/>
    </xf>
    <xf numFmtId="166" fontId="19" fillId="0" borderId="48" xfId="0" applyNumberFormat="1" applyFont="1" applyFill="1" applyBorder="1" applyAlignment="1">
      <alignment horizontal="right" vertical="center"/>
    </xf>
    <xf numFmtId="166" fontId="20" fillId="0" borderId="48" xfId="0" applyNumberFormat="1" applyFont="1" applyFill="1" applyBorder="1" applyAlignment="1">
      <alignment horizontal="right" vertical="center"/>
    </xf>
    <xf numFmtId="166" fontId="19" fillId="0" borderId="56" xfId="0" applyNumberFormat="1" applyFont="1" applyFill="1" applyBorder="1" applyAlignment="1">
      <alignment horizontal="right" vertical="center"/>
    </xf>
    <xf numFmtId="166" fontId="7" fillId="5" borderId="12" xfId="0" applyNumberFormat="1" applyFont="1" applyFill="1" applyBorder="1"/>
    <xf numFmtId="166" fontId="7" fillId="5" borderId="57" xfId="0" applyNumberFormat="1" applyFont="1" applyFill="1" applyBorder="1"/>
    <xf numFmtId="0" fontId="8" fillId="4" borderId="58" xfId="0" applyFont="1" applyFill="1" applyBorder="1" applyAlignment="1">
      <alignment horizontal="left" vertical="center" wrapText="1"/>
    </xf>
    <xf numFmtId="166" fontId="7" fillId="5" borderId="12" xfId="0" applyNumberFormat="1" applyFont="1" applyFill="1" applyBorder="1" applyAlignment="1">
      <alignment vertical="center"/>
    </xf>
    <xf numFmtId="166" fontId="10" fillId="5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4" borderId="33" xfId="0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vertical="center" wrapText="1"/>
    </xf>
    <xf numFmtId="166" fontId="7" fillId="4" borderId="55" xfId="0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usernames" Target="revisions/userNames.xml"/><Relationship Id="rId7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9A44D01-DF29-0E4D-A975-4210719A0ADB}" diskRevisions="1" revisionId="113" version="2">
  <header guid="{55F5FFD5-4A03-FE44-81D4-8DA4512DA5A1}" dateTime="2019-11-04T09:49:35" maxSheetId="2" userName="Microsoft Office User" r:id="rId8" minRId="101" maxRId="109">
    <sheetIdMap count="1">
      <sheetId val="1"/>
    </sheetIdMap>
  </header>
  <header guid="{4153F081-F1D2-0A48-A33D-CA21DD5843C8}" dateTime="2019-11-05T18:06:17" maxSheetId="2" userName="Microsoft Office User" r:id="rId9">
    <sheetIdMap count="1">
      <sheetId val="1"/>
    </sheetIdMap>
  </header>
  <header guid="{D9A44D01-DF29-0E4D-A975-4210719A0ADB}" dateTime="2019-11-05T18:21:46" maxSheetId="2" userName="Pauline Brown" r:id="rId10">
    <sheetIdMap count="1">
      <sheetId val="1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308288F6_4192_2943_B565_E99067893A00_.wvu.Rows" hidden="1" oldHidden="1">
    <formula>'Foothill College'!$23:$24,'Foothill College'!$26:$26,'Foothill College'!$31:$32,'Foothill College'!$42:$42,'Foothill College'!$47:$51,'Foothill College'!$64:$64,'Foothill College'!$68:$75,'Foothill College'!$77:$82</formula>
  </rdn>
  <rdn rId="0" localSheetId="1" customView="1" name="Z_308288F6_4192_2943_B565_E99067893A00_.wvu.Cols" hidden="1" oldHidden="1">
    <formula>'Foothill College'!$B:$C,'Foothill College'!$G:$G</formula>
  </rdn>
  <rcv guid="{308288F6-4192-2943-B565-E99067893A00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" sId="1">
    <oc r="F67" t="inlineStr">
      <is>
        <t xml:space="preserve">Smithwick Theatre - New Audio System </t>
      </is>
    </oc>
    <nc r="F67" t="inlineStr">
      <is>
        <t>Smithwick and Lohman Theatre - New Audio Systems</t>
      </is>
    </nc>
  </rcc>
  <rfmt sheetId="1" sqref="F67">
    <dxf>
      <fill>
        <patternFill patternType="solid">
          <bgColor rgb="FFFFFF00"/>
        </patternFill>
      </fill>
    </dxf>
  </rfmt>
  <rfmt sheetId="1" sqref="F63">
    <dxf>
      <alignment vertical="center"/>
    </dxf>
  </rfmt>
  <rcc rId="102" sId="1">
    <oc r="F57" t="inlineStr">
      <is>
        <t>Multimedia Refresh</t>
      </is>
    </oc>
    <nc r="F57" t="inlineStr">
      <is>
        <t>Multimedia Refresh-renovate classrooms and conference rooms with upgraded video-teleconferencing capabilities</t>
      </is>
    </nc>
  </rcc>
  <rfmt sheetId="1" sqref="H57">
    <dxf>
      <alignment vertical="center"/>
    </dxf>
  </rfmt>
  <rfmt sheetId="1" sqref="I57">
    <dxf>
      <alignment vertical="center"/>
    </dxf>
  </rfmt>
  <rcc rId="103" sId="1" numFmtId="11">
    <nc r="I76">
      <v>-200000</v>
    </nc>
  </rcc>
  <rcc rId="104" sId="1" numFmtId="11">
    <oc r="I57">
      <v>3000000</v>
    </oc>
    <nc r="I57">
      <f>3000000+200000</f>
    </nc>
  </rcc>
  <rcc rId="105" sId="1" numFmtId="11">
    <oc r="H57">
      <v>3000000</v>
    </oc>
    <nc r="H57">
      <f>3000000+200000</f>
    </nc>
  </rcc>
  <rcc rId="106" sId="1" numFmtId="11">
    <oc r="H76">
      <v>200000</v>
    </oc>
    <nc r="H76">
      <v>0</v>
    </nc>
  </rcc>
  <rcc rId="107" sId="1">
    <oc r="F61" t="inlineStr">
      <is>
        <t>Renovate and expand TLC &amp; STEM Success Center</t>
      </is>
    </oc>
    <nc r="F61" t="inlineStr">
      <is>
        <t>Renovate and expand TLC &amp; STEM Success Centers</t>
      </is>
    </nc>
  </rcc>
  <rcc rId="108" sId="1">
    <oc r="F29" t="inlineStr">
      <is>
        <t>Housing Complex feasibility and site location</t>
      </is>
    </oc>
    <nc r="F29" t="inlineStr">
      <is>
        <t>Employee/Student Housing Complex feasibility and site location</t>
      </is>
    </nc>
  </rcc>
  <rcc rId="109" sId="1">
    <oc r="F30" t="inlineStr">
      <is>
        <t>Housing Complex Design, Demolition and Construction</t>
      </is>
    </oc>
    <nc r="F30" t="inlineStr">
      <is>
        <t>Employee/Student Housing Complex Design and Construction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3D8456C-34D5-244D-B8BC-749D413599C8}" action="delete"/>
  <rdn rId="0" localSheetId="1" customView="1" name="Z_93D8456C_34D5_244D_B8BC_749D413599C8_.wvu.Rows" hidden="1" oldHidden="1">
    <formula>'Foothill College'!$23:$24,'Foothill College'!$26:$26,'Foothill College'!$31:$32,'Foothill College'!$42:$42,'Foothill College'!$47:$51,'Foothill College'!$64:$64,'Foothill College'!$68:$75,'Foothill College'!$77:$82</formula>
    <oldFormula>'Foothill College'!$23:$24,'Foothill College'!$26:$26,'Foothill College'!$31:$32,'Foothill College'!$42:$42,'Foothill College'!$47:$51,'Foothill College'!$64:$64,'Foothill College'!$68:$75,'Foothill College'!$77:$82</oldFormula>
  </rdn>
  <rdn rId="0" localSheetId="1" customView="1" name="Z_93D8456C_34D5_244D_B8BC_749D413599C8_.wvu.Cols" hidden="1" oldHidden="1">
    <formula>'Foothill College'!$B:$C,'Foothill College'!$G:$G</formula>
    <oldFormula>'Foothill College'!$B:$C,'Foothill College'!$G:$G</oldFormula>
  </rdn>
  <rcv guid="{93D8456C-34D5-244D-B8BC-749D413599C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abSelected="1" zoomScale="129" zoomScaleNormal="125" zoomScalePageLayoutView="125" workbookViewId="0">
      <selection activeCell="F1" sqref="F1"/>
    </sheetView>
  </sheetViews>
  <sheetFormatPr baseColWidth="10" defaultColWidth="8.83203125" defaultRowHeight="16" x14ac:dyDescent="0.2"/>
  <cols>
    <col min="1" max="1" width="7.1640625" style="34" customWidth="1"/>
    <col min="2" max="2" width="8" style="34" hidden="1" customWidth="1"/>
    <col min="3" max="3" width="7.6640625" style="34" hidden="1" customWidth="1"/>
    <col min="4" max="4" width="6.33203125" style="34" customWidth="1"/>
    <col min="5" max="5" width="36.83203125" style="34" customWidth="1"/>
    <col min="6" max="6" width="63.1640625" style="34" customWidth="1"/>
    <col min="7" max="7" width="13.5" style="34" hidden="1" customWidth="1"/>
    <col min="8" max="8" width="12.83203125" customWidth="1"/>
    <col min="9" max="9" width="11.83203125" style="49" customWidth="1"/>
    <col min="11" max="11" width="11.83203125" bestFit="1" customWidth="1"/>
    <col min="12" max="12" width="9.1640625" bestFit="1" customWidth="1"/>
  </cols>
  <sheetData>
    <row r="1" spans="1:9" ht="41" thickTop="1" thickBot="1" x14ac:dyDescent="0.25">
      <c r="A1" s="79" t="s">
        <v>0</v>
      </c>
      <c r="B1" s="80" t="s">
        <v>1</v>
      </c>
      <c r="C1" s="81" t="s">
        <v>2</v>
      </c>
      <c r="D1" s="80" t="s">
        <v>3</v>
      </c>
      <c r="E1" s="82" t="s">
        <v>4</v>
      </c>
      <c r="F1" s="83" t="s">
        <v>5</v>
      </c>
      <c r="G1" s="1" t="s">
        <v>6</v>
      </c>
      <c r="H1" s="129" t="s">
        <v>7</v>
      </c>
      <c r="I1" s="173" t="s">
        <v>197</v>
      </c>
    </row>
    <row r="2" spans="1:9" ht="17" thickTop="1" x14ac:dyDescent="0.2">
      <c r="A2" s="84"/>
      <c r="B2" s="85"/>
      <c r="C2" s="86"/>
      <c r="D2" s="86"/>
      <c r="E2" s="86" t="s">
        <v>8</v>
      </c>
      <c r="F2" s="87"/>
      <c r="G2" s="53"/>
      <c r="H2" s="130"/>
      <c r="I2" s="169"/>
    </row>
    <row r="3" spans="1:9" x14ac:dyDescent="0.2">
      <c r="A3" s="88"/>
      <c r="B3" s="2" t="s">
        <v>9</v>
      </c>
      <c r="C3" s="3"/>
      <c r="D3" s="4" t="s">
        <v>10</v>
      </c>
      <c r="E3" s="5" t="s">
        <v>11</v>
      </c>
      <c r="F3" s="89" t="s">
        <v>12</v>
      </c>
      <c r="G3" s="54">
        <v>500000</v>
      </c>
      <c r="H3" s="131">
        <v>500000</v>
      </c>
      <c r="I3" s="169"/>
    </row>
    <row r="4" spans="1:9" x14ac:dyDescent="0.2">
      <c r="A4" s="88"/>
      <c r="B4" s="2"/>
      <c r="C4" s="3"/>
      <c r="D4" s="4" t="s">
        <v>13</v>
      </c>
      <c r="E4" s="5" t="s">
        <v>11</v>
      </c>
      <c r="F4" s="89" t="s">
        <v>14</v>
      </c>
      <c r="G4" s="54">
        <v>1000000</v>
      </c>
      <c r="H4" s="131">
        <v>1000000</v>
      </c>
      <c r="I4" s="169"/>
    </row>
    <row r="5" spans="1:9" ht="17" thickBot="1" x14ac:dyDescent="0.25">
      <c r="A5" s="90"/>
      <c r="B5" s="46"/>
      <c r="C5" s="46">
        <v>8</v>
      </c>
      <c r="D5" s="47"/>
      <c r="E5" s="48" t="s">
        <v>15</v>
      </c>
      <c r="F5" s="91"/>
      <c r="G5" s="55">
        <f>SUM(G3:G4)</f>
        <v>1500000</v>
      </c>
      <c r="H5" s="132">
        <f>SUM(H3:H4)</f>
        <v>1500000</v>
      </c>
      <c r="I5" s="169"/>
    </row>
    <row r="6" spans="1:9" ht="17" thickTop="1" x14ac:dyDescent="0.2">
      <c r="A6" s="92"/>
      <c r="B6" s="7"/>
      <c r="C6" s="7"/>
      <c r="D6" s="7"/>
      <c r="E6" s="8" t="s">
        <v>16</v>
      </c>
      <c r="F6" s="93"/>
      <c r="G6" s="56"/>
      <c r="H6" s="133"/>
      <c r="I6" s="169"/>
    </row>
    <row r="7" spans="1:9" ht="21" customHeight="1" x14ac:dyDescent="0.2">
      <c r="A7" s="88" t="s">
        <v>17</v>
      </c>
      <c r="B7" s="2" t="s">
        <v>18</v>
      </c>
      <c r="C7" s="2">
        <v>64</v>
      </c>
      <c r="D7" s="2" t="s">
        <v>19</v>
      </c>
      <c r="E7" s="2" t="s">
        <v>20</v>
      </c>
      <c r="F7" s="89" t="s">
        <v>21</v>
      </c>
      <c r="G7" s="54">
        <v>16500000</v>
      </c>
      <c r="H7" s="134">
        <f>16500000-1500000-2500000</f>
        <v>12500000</v>
      </c>
      <c r="I7" s="169">
        <f>-1500000-2500000</f>
        <v>-4000000</v>
      </c>
    </row>
    <row r="8" spans="1:9" x14ac:dyDescent="0.2">
      <c r="A8" s="88" t="s">
        <v>17</v>
      </c>
      <c r="B8" s="2" t="s">
        <v>22</v>
      </c>
      <c r="C8" s="2">
        <v>65</v>
      </c>
      <c r="D8" s="2" t="s">
        <v>23</v>
      </c>
      <c r="E8" s="2" t="s">
        <v>20</v>
      </c>
      <c r="F8" s="89" t="s">
        <v>24</v>
      </c>
      <c r="G8" s="54">
        <v>15500000</v>
      </c>
      <c r="H8" s="134">
        <f>18500000-3500000-2500000</f>
        <v>12500000</v>
      </c>
      <c r="I8" s="169">
        <f>-3500000-2500000</f>
        <v>-6000000</v>
      </c>
    </row>
    <row r="9" spans="1:9" x14ac:dyDescent="0.2">
      <c r="A9" s="88" t="s">
        <v>17</v>
      </c>
      <c r="B9" s="2" t="s">
        <v>25</v>
      </c>
      <c r="C9" s="2">
        <v>66</v>
      </c>
      <c r="D9" s="2" t="s">
        <v>26</v>
      </c>
      <c r="E9" s="2" t="s">
        <v>20</v>
      </c>
      <c r="F9" s="89" t="s">
        <v>27</v>
      </c>
      <c r="G9" s="54">
        <v>2000000</v>
      </c>
      <c r="H9" s="134">
        <v>0</v>
      </c>
      <c r="I9" s="169"/>
    </row>
    <row r="10" spans="1:9" x14ac:dyDescent="0.2">
      <c r="A10" s="88" t="s">
        <v>17</v>
      </c>
      <c r="B10" s="2" t="s">
        <v>28</v>
      </c>
      <c r="C10" s="2">
        <v>69</v>
      </c>
      <c r="D10" s="2" t="s">
        <v>29</v>
      </c>
      <c r="E10" s="2" t="s">
        <v>20</v>
      </c>
      <c r="F10" s="89" t="s">
        <v>30</v>
      </c>
      <c r="G10" s="54">
        <v>3000000</v>
      </c>
      <c r="H10" s="134">
        <v>0</v>
      </c>
      <c r="I10" s="169"/>
    </row>
    <row r="11" spans="1:9" x14ac:dyDescent="0.2">
      <c r="A11" s="88" t="s">
        <v>17</v>
      </c>
      <c r="B11" s="2" t="s">
        <v>31</v>
      </c>
      <c r="C11" s="2">
        <v>71</v>
      </c>
      <c r="D11" s="2" t="s">
        <v>32</v>
      </c>
      <c r="E11" s="2" t="s">
        <v>20</v>
      </c>
      <c r="F11" s="89" t="s">
        <v>33</v>
      </c>
      <c r="G11" s="57">
        <v>4000000</v>
      </c>
      <c r="H11" s="135">
        <v>4000000</v>
      </c>
      <c r="I11" s="169"/>
    </row>
    <row r="12" spans="1:9" ht="28" x14ac:dyDescent="0.2">
      <c r="A12" s="88" t="s">
        <v>17</v>
      </c>
      <c r="B12" s="2" t="s">
        <v>34</v>
      </c>
      <c r="C12" s="2">
        <v>72</v>
      </c>
      <c r="D12" s="2" t="s">
        <v>35</v>
      </c>
      <c r="E12" s="2" t="s">
        <v>20</v>
      </c>
      <c r="F12" s="89" t="s">
        <v>36</v>
      </c>
      <c r="G12" s="57">
        <v>10000000</v>
      </c>
      <c r="H12" s="135">
        <f>12000000-2000000</f>
        <v>10000000</v>
      </c>
      <c r="I12" s="169">
        <v>-2000000</v>
      </c>
    </row>
    <row r="13" spans="1:9" x14ac:dyDescent="0.2">
      <c r="A13" s="88" t="s">
        <v>17</v>
      </c>
      <c r="B13" s="2" t="s">
        <v>37</v>
      </c>
      <c r="C13" s="2">
        <v>54</v>
      </c>
      <c r="D13" s="2" t="s">
        <v>38</v>
      </c>
      <c r="E13" s="2" t="s">
        <v>20</v>
      </c>
      <c r="F13" s="89" t="s">
        <v>39</v>
      </c>
      <c r="G13" s="54">
        <v>12000000</v>
      </c>
      <c r="H13" s="134">
        <f>12000000-2000000</f>
        <v>10000000</v>
      </c>
      <c r="I13" s="169">
        <v>-2000000</v>
      </c>
    </row>
    <row r="14" spans="1:9" x14ac:dyDescent="0.2">
      <c r="A14" s="88" t="s">
        <v>17</v>
      </c>
      <c r="B14" s="2" t="s">
        <v>40</v>
      </c>
      <c r="C14" s="2">
        <v>44</v>
      </c>
      <c r="D14" s="2" t="s">
        <v>41</v>
      </c>
      <c r="E14" s="2" t="s">
        <v>20</v>
      </c>
      <c r="F14" s="89" t="s">
        <v>42</v>
      </c>
      <c r="G14" s="54">
        <v>6000000</v>
      </c>
      <c r="H14" s="134">
        <v>6000000</v>
      </c>
      <c r="I14" s="169"/>
    </row>
    <row r="15" spans="1:9" x14ac:dyDescent="0.2">
      <c r="A15" s="88" t="s">
        <v>17</v>
      </c>
      <c r="B15" s="2" t="s">
        <v>43</v>
      </c>
      <c r="C15" s="2">
        <v>63</v>
      </c>
      <c r="D15" s="2" t="s">
        <v>44</v>
      </c>
      <c r="E15" s="2" t="s">
        <v>20</v>
      </c>
      <c r="F15" s="89" t="s">
        <v>45</v>
      </c>
      <c r="G15" s="54">
        <v>5000000</v>
      </c>
      <c r="H15" s="134">
        <v>5000000</v>
      </c>
      <c r="I15" s="169"/>
    </row>
    <row r="16" spans="1:9" x14ac:dyDescent="0.2">
      <c r="A16" s="88" t="s">
        <v>17</v>
      </c>
      <c r="B16" s="2" t="s">
        <v>46</v>
      </c>
      <c r="C16" s="9">
        <v>46</v>
      </c>
      <c r="D16" s="9" t="s">
        <v>47</v>
      </c>
      <c r="E16" s="9" t="s">
        <v>20</v>
      </c>
      <c r="F16" s="94" t="s">
        <v>48</v>
      </c>
      <c r="G16" s="54">
        <v>10000000</v>
      </c>
      <c r="H16" s="134">
        <v>10000000</v>
      </c>
      <c r="I16" s="169"/>
    </row>
    <row r="17" spans="1:11" x14ac:dyDescent="0.2">
      <c r="A17" s="88" t="s">
        <v>17</v>
      </c>
      <c r="B17" s="2" t="s">
        <v>49</v>
      </c>
      <c r="C17" s="2">
        <v>48</v>
      </c>
      <c r="D17" s="2" t="s">
        <v>50</v>
      </c>
      <c r="E17" s="9" t="s">
        <v>20</v>
      </c>
      <c r="F17" s="89" t="s">
        <v>51</v>
      </c>
      <c r="G17" s="54">
        <v>24000000</v>
      </c>
      <c r="H17" s="134">
        <f>24000000-4000000</f>
        <v>20000000</v>
      </c>
      <c r="I17" s="169">
        <v>-4000000</v>
      </c>
      <c r="K17" s="10"/>
    </row>
    <row r="18" spans="1:11" x14ac:dyDescent="0.2">
      <c r="A18" s="88" t="s">
        <v>17</v>
      </c>
      <c r="B18" s="2" t="s">
        <v>52</v>
      </c>
      <c r="C18" s="2">
        <v>53</v>
      </c>
      <c r="D18" s="2" t="s">
        <v>53</v>
      </c>
      <c r="E18" s="2" t="s">
        <v>20</v>
      </c>
      <c r="F18" s="89" t="s">
        <v>54</v>
      </c>
      <c r="G18" s="54">
        <v>2500000</v>
      </c>
      <c r="H18" s="134">
        <v>2500000</v>
      </c>
      <c r="I18" s="169"/>
    </row>
    <row r="19" spans="1:11" x14ac:dyDescent="0.2">
      <c r="A19" s="88" t="s">
        <v>17</v>
      </c>
      <c r="B19" s="2" t="s">
        <v>55</v>
      </c>
      <c r="C19" s="2">
        <v>40</v>
      </c>
      <c r="D19" s="2" t="s">
        <v>56</v>
      </c>
      <c r="E19" s="2" t="s">
        <v>20</v>
      </c>
      <c r="F19" s="89" t="s">
        <v>57</v>
      </c>
      <c r="G19" s="54">
        <v>3000000</v>
      </c>
      <c r="H19" s="134">
        <v>3000000</v>
      </c>
      <c r="I19" s="169"/>
    </row>
    <row r="20" spans="1:11" x14ac:dyDescent="0.2">
      <c r="A20" s="95" t="s">
        <v>17</v>
      </c>
      <c r="B20" s="6" t="s">
        <v>58</v>
      </c>
      <c r="C20" s="6">
        <v>49</v>
      </c>
      <c r="D20" s="6" t="s">
        <v>59</v>
      </c>
      <c r="E20" s="6" t="s">
        <v>20</v>
      </c>
      <c r="F20" s="96" t="s">
        <v>60</v>
      </c>
      <c r="G20" s="58">
        <v>2000000</v>
      </c>
      <c r="H20" s="136">
        <v>2000000</v>
      </c>
      <c r="I20" s="169"/>
    </row>
    <row r="21" spans="1:11" x14ac:dyDescent="0.2">
      <c r="A21" s="88" t="s">
        <v>17</v>
      </c>
      <c r="B21" s="2" t="s">
        <v>61</v>
      </c>
      <c r="C21" s="2">
        <v>52</v>
      </c>
      <c r="D21" s="2" t="s">
        <v>62</v>
      </c>
      <c r="E21" s="2" t="s">
        <v>20</v>
      </c>
      <c r="F21" s="89" t="s">
        <v>63</v>
      </c>
      <c r="G21" s="54">
        <v>2500000</v>
      </c>
      <c r="H21" s="134">
        <v>2500000</v>
      </c>
      <c r="I21" s="169"/>
    </row>
    <row r="22" spans="1:11" ht="17" thickBot="1" x14ac:dyDescent="0.25">
      <c r="A22" s="97" t="s">
        <v>17</v>
      </c>
      <c r="B22" s="11" t="s">
        <v>64</v>
      </c>
      <c r="C22" s="12" t="s">
        <v>65</v>
      </c>
      <c r="D22" s="13" t="s">
        <v>66</v>
      </c>
      <c r="E22" s="14" t="s">
        <v>20</v>
      </c>
      <c r="F22" s="98" t="s">
        <v>67</v>
      </c>
      <c r="G22" s="59">
        <v>4000000</v>
      </c>
      <c r="H22" s="137">
        <v>4000000</v>
      </c>
      <c r="I22" s="169"/>
    </row>
    <row r="23" spans="1:11" hidden="1" x14ac:dyDescent="0.2">
      <c r="A23" s="99" t="s">
        <v>17</v>
      </c>
      <c r="B23" s="15" t="s">
        <v>68</v>
      </c>
      <c r="C23" s="15">
        <v>41</v>
      </c>
      <c r="D23" s="15" t="s">
        <v>69</v>
      </c>
      <c r="E23" s="15" t="s">
        <v>20</v>
      </c>
      <c r="F23" s="100" t="s">
        <v>70</v>
      </c>
      <c r="G23" s="60">
        <v>3500000</v>
      </c>
      <c r="H23" s="138"/>
      <c r="I23" s="169"/>
    </row>
    <row r="24" spans="1:11" hidden="1" x14ac:dyDescent="0.2">
      <c r="A24" s="88" t="s">
        <v>17</v>
      </c>
      <c r="B24" s="2" t="s">
        <v>71</v>
      </c>
      <c r="C24" s="2">
        <v>42</v>
      </c>
      <c r="D24" s="2" t="s">
        <v>72</v>
      </c>
      <c r="E24" s="2" t="s">
        <v>20</v>
      </c>
      <c r="F24" s="89" t="s">
        <v>73</v>
      </c>
      <c r="G24" s="54">
        <v>3000000</v>
      </c>
      <c r="H24" s="139"/>
      <c r="I24" s="169"/>
    </row>
    <row r="25" spans="1:11" x14ac:dyDescent="0.2">
      <c r="A25" s="88" t="s">
        <v>17</v>
      </c>
      <c r="B25" s="2"/>
      <c r="C25" s="2"/>
      <c r="D25" s="2" t="s">
        <v>74</v>
      </c>
      <c r="E25" s="2" t="s">
        <v>20</v>
      </c>
      <c r="F25" s="89" t="s">
        <v>75</v>
      </c>
      <c r="G25" s="54">
        <v>6000000</v>
      </c>
      <c r="H25" s="134">
        <v>6000000</v>
      </c>
      <c r="I25" s="169"/>
    </row>
    <row r="26" spans="1:11" hidden="1" x14ac:dyDescent="0.2">
      <c r="A26" s="88" t="s">
        <v>17</v>
      </c>
      <c r="B26" s="2" t="s">
        <v>76</v>
      </c>
      <c r="C26" s="2">
        <v>68</v>
      </c>
      <c r="D26" s="2" t="s">
        <v>77</v>
      </c>
      <c r="E26" s="2" t="s">
        <v>20</v>
      </c>
      <c r="F26" s="89" t="s">
        <v>78</v>
      </c>
      <c r="G26" s="54">
        <v>0</v>
      </c>
      <c r="H26" s="139"/>
      <c r="I26" s="169"/>
    </row>
    <row r="27" spans="1:11" x14ac:dyDescent="0.2">
      <c r="A27" s="101"/>
      <c r="B27" s="39"/>
      <c r="C27" s="40"/>
      <c r="D27" s="40"/>
      <c r="E27" s="41" t="s">
        <v>79</v>
      </c>
      <c r="F27" s="102"/>
      <c r="G27" s="61">
        <f>SUM(G7:G26)</f>
        <v>134500000</v>
      </c>
      <c r="H27" s="140">
        <f>SUM(H7:H26)</f>
        <v>110000000</v>
      </c>
      <c r="I27" s="169"/>
    </row>
    <row r="28" spans="1:11" x14ac:dyDescent="0.2">
      <c r="A28" s="88"/>
      <c r="B28" s="2"/>
      <c r="C28" s="9"/>
      <c r="D28" s="9"/>
      <c r="E28" s="16" t="s">
        <v>189</v>
      </c>
      <c r="F28" s="94"/>
      <c r="G28" s="62"/>
      <c r="H28" s="141"/>
      <c r="I28" s="169"/>
    </row>
    <row r="29" spans="1:11" x14ac:dyDescent="0.2">
      <c r="A29" s="103" t="s">
        <v>81</v>
      </c>
      <c r="B29" s="50"/>
      <c r="C29" s="51"/>
      <c r="D29" s="51"/>
      <c r="E29" s="51" t="s">
        <v>190</v>
      </c>
      <c r="F29" s="104" t="s">
        <v>204</v>
      </c>
      <c r="G29" s="63"/>
      <c r="H29" s="142">
        <v>250000</v>
      </c>
      <c r="I29" s="169">
        <v>250000</v>
      </c>
    </row>
    <row r="30" spans="1:11" ht="21" customHeight="1" thickBot="1" x14ac:dyDescent="0.25">
      <c r="A30" s="103" t="s">
        <v>81</v>
      </c>
      <c r="B30" s="50"/>
      <c r="C30" s="51"/>
      <c r="D30" s="51"/>
      <c r="E30" s="51" t="s">
        <v>190</v>
      </c>
      <c r="F30" s="104" t="s">
        <v>205</v>
      </c>
      <c r="G30" s="64"/>
      <c r="H30" s="143">
        <v>1000000</v>
      </c>
      <c r="I30" s="169">
        <v>1000000</v>
      </c>
    </row>
    <row r="31" spans="1:11" hidden="1" x14ac:dyDescent="0.2">
      <c r="A31" s="88"/>
      <c r="B31" s="2"/>
      <c r="C31" s="9"/>
      <c r="D31" s="9"/>
      <c r="E31" s="16" t="s">
        <v>80</v>
      </c>
      <c r="F31" s="94"/>
      <c r="G31" s="65"/>
      <c r="H31" s="144"/>
      <c r="I31" s="169"/>
    </row>
    <row r="32" spans="1:11" ht="31" hidden="1" thickBot="1" x14ac:dyDescent="0.25">
      <c r="A32" s="105" t="s">
        <v>81</v>
      </c>
      <c r="B32" s="17" t="s">
        <v>82</v>
      </c>
      <c r="C32" s="17">
        <v>39</v>
      </c>
      <c r="D32" s="17" t="s">
        <v>83</v>
      </c>
      <c r="E32" s="18" t="s">
        <v>84</v>
      </c>
      <c r="F32" s="106" t="s">
        <v>85</v>
      </c>
      <c r="G32" s="66">
        <v>5000000</v>
      </c>
      <c r="H32" s="145"/>
      <c r="I32" s="169"/>
    </row>
    <row r="33" spans="1:9" x14ac:dyDescent="0.2">
      <c r="A33" s="107"/>
      <c r="B33" s="42"/>
      <c r="C33" s="43"/>
      <c r="D33" s="43"/>
      <c r="E33" s="44" t="s">
        <v>86</v>
      </c>
      <c r="F33" s="108"/>
      <c r="G33" s="67">
        <f>SUM(G32)</f>
        <v>5000000</v>
      </c>
      <c r="H33" s="146">
        <f>SUM(H29:H32)</f>
        <v>1250000</v>
      </c>
      <c r="I33" s="169"/>
    </row>
    <row r="34" spans="1:9" x14ac:dyDescent="0.2">
      <c r="A34" s="88"/>
      <c r="B34" s="2"/>
      <c r="C34" s="9"/>
      <c r="D34" s="9"/>
      <c r="E34" s="16"/>
      <c r="F34" s="94"/>
      <c r="G34" s="65"/>
      <c r="H34" s="144"/>
      <c r="I34" s="169"/>
    </row>
    <row r="35" spans="1:9" x14ac:dyDescent="0.2">
      <c r="A35" s="88"/>
      <c r="B35" s="2"/>
      <c r="C35" s="9"/>
      <c r="D35" s="9"/>
      <c r="E35" s="16" t="s">
        <v>87</v>
      </c>
      <c r="F35" s="94"/>
      <c r="G35" s="65"/>
      <c r="H35" s="144"/>
      <c r="I35" s="169"/>
    </row>
    <row r="36" spans="1:9" x14ac:dyDescent="0.2">
      <c r="A36" s="88" t="s">
        <v>88</v>
      </c>
      <c r="B36" s="2" t="s">
        <v>89</v>
      </c>
      <c r="C36" s="2">
        <v>21</v>
      </c>
      <c r="D36" s="2" t="s">
        <v>90</v>
      </c>
      <c r="E36" s="36" t="s">
        <v>91</v>
      </c>
      <c r="F36" s="94" t="s">
        <v>194</v>
      </c>
      <c r="G36" s="68">
        <v>9000000</v>
      </c>
      <c r="H36" s="147">
        <v>9000000</v>
      </c>
      <c r="I36" s="169"/>
    </row>
    <row r="37" spans="1:9" x14ac:dyDescent="0.2">
      <c r="A37" s="88" t="s">
        <v>88</v>
      </c>
      <c r="B37" s="2" t="s">
        <v>92</v>
      </c>
      <c r="C37" s="2">
        <v>62</v>
      </c>
      <c r="D37" s="2" t="s">
        <v>93</v>
      </c>
      <c r="E37" s="2" t="s">
        <v>91</v>
      </c>
      <c r="F37" s="89" t="s">
        <v>94</v>
      </c>
      <c r="G37" s="54">
        <v>12000000</v>
      </c>
      <c r="H37" s="134">
        <v>12000000</v>
      </c>
      <c r="I37" s="169"/>
    </row>
    <row r="38" spans="1:9" x14ac:dyDescent="0.2">
      <c r="A38" s="88" t="s">
        <v>88</v>
      </c>
      <c r="B38" s="2" t="s">
        <v>95</v>
      </c>
      <c r="C38" s="2">
        <v>73</v>
      </c>
      <c r="D38" s="2" t="s">
        <v>96</v>
      </c>
      <c r="E38" s="36" t="s">
        <v>91</v>
      </c>
      <c r="F38" s="89" t="s">
        <v>97</v>
      </c>
      <c r="G38" s="68">
        <v>2000000</v>
      </c>
      <c r="H38" s="147">
        <f>2000000+3500000</f>
        <v>5500000</v>
      </c>
      <c r="I38" s="169"/>
    </row>
    <row r="39" spans="1:9" ht="23" customHeight="1" x14ac:dyDescent="0.2">
      <c r="A39" s="88" t="s">
        <v>88</v>
      </c>
      <c r="B39" s="2" t="s">
        <v>98</v>
      </c>
      <c r="C39" s="2">
        <v>34</v>
      </c>
      <c r="D39" s="2" t="s">
        <v>99</v>
      </c>
      <c r="E39" s="36" t="s">
        <v>91</v>
      </c>
      <c r="F39" s="89" t="s">
        <v>100</v>
      </c>
      <c r="G39" s="65">
        <v>7000000</v>
      </c>
      <c r="H39" s="148">
        <v>7000000</v>
      </c>
      <c r="I39" s="169"/>
    </row>
    <row r="40" spans="1:9" x14ac:dyDescent="0.2">
      <c r="A40" s="88" t="s">
        <v>88</v>
      </c>
      <c r="B40" s="2" t="s">
        <v>101</v>
      </c>
      <c r="C40" s="2">
        <v>61</v>
      </c>
      <c r="D40" s="2" t="s">
        <v>102</v>
      </c>
      <c r="E40" s="36" t="s">
        <v>91</v>
      </c>
      <c r="F40" s="89" t="s">
        <v>103</v>
      </c>
      <c r="G40" s="65">
        <v>3000000</v>
      </c>
      <c r="H40" s="148">
        <f>3000000-1000000</f>
        <v>2000000</v>
      </c>
      <c r="I40" s="169">
        <v>-1000000</v>
      </c>
    </row>
    <row r="41" spans="1:9" x14ac:dyDescent="0.2">
      <c r="A41" s="88" t="s">
        <v>88</v>
      </c>
      <c r="B41" s="2"/>
      <c r="C41" s="2"/>
      <c r="D41" s="2" t="s">
        <v>104</v>
      </c>
      <c r="E41" s="109" t="s">
        <v>91</v>
      </c>
      <c r="F41" s="89" t="s">
        <v>105</v>
      </c>
      <c r="G41" s="65">
        <v>4000000</v>
      </c>
      <c r="H41" s="148">
        <v>4000000</v>
      </c>
      <c r="I41" s="169"/>
    </row>
    <row r="42" spans="1:9" ht="30" hidden="1" x14ac:dyDescent="0.2">
      <c r="A42" s="88" t="s">
        <v>88</v>
      </c>
      <c r="B42" s="2" t="s">
        <v>106</v>
      </c>
      <c r="C42" s="2">
        <v>51</v>
      </c>
      <c r="D42" s="2" t="s">
        <v>107</v>
      </c>
      <c r="E42" s="2" t="s">
        <v>91</v>
      </c>
      <c r="F42" s="89" t="s">
        <v>108</v>
      </c>
      <c r="G42" s="65">
        <v>2000000</v>
      </c>
      <c r="H42" s="148"/>
      <c r="I42" s="169"/>
    </row>
    <row r="43" spans="1:9" x14ac:dyDescent="0.2">
      <c r="A43" s="88" t="s">
        <v>88</v>
      </c>
      <c r="B43" s="2" t="s">
        <v>109</v>
      </c>
      <c r="C43" s="2">
        <v>60</v>
      </c>
      <c r="D43" s="2" t="s">
        <v>110</v>
      </c>
      <c r="E43" s="2" t="s">
        <v>91</v>
      </c>
      <c r="F43" s="89" t="s">
        <v>111</v>
      </c>
      <c r="G43" s="65">
        <v>5000000</v>
      </c>
      <c r="H43" s="148">
        <f>5000000-1500000</f>
        <v>3500000</v>
      </c>
      <c r="I43" s="169">
        <v>-1500000</v>
      </c>
    </row>
    <row r="44" spans="1:9" x14ac:dyDescent="0.2">
      <c r="A44" s="88" t="s">
        <v>88</v>
      </c>
      <c r="B44" s="2" t="s">
        <v>112</v>
      </c>
      <c r="C44" s="2">
        <v>37</v>
      </c>
      <c r="D44" s="2" t="s">
        <v>113</v>
      </c>
      <c r="E44" s="5" t="s">
        <v>91</v>
      </c>
      <c r="F44" s="89" t="s">
        <v>114</v>
      </c>
      <c r="G44" s="65">
        <v>2000000</v>
      </c>
      <c r="H44" s="148">
        <f>2000000+5500000</f>
        <v>7500000</v>
      </c>
      <c r="I44" s="169">
        <v>5500000</v>
      </c>
    </row>
    <row r="45" spans="1:9" ht="17" thickBot="1" x14ac:dyDescent="0.25">
      <c r="A45" s="105" t="s">
        <v>88</v>
      </c>
      <c r="B45" s="17"/>
      <c r="C45" s="17">
        <v>25</v>
      </c>
      <c r="D45" s="17" t="s">
        <v>115</v>
      </c>
      <c r="E45" s="18" t="s">
        <v>91</v>
      </c>
      <c r="F45" s="106" t="s">
        <v>116</v>
      </c>
      <c r="G45" s="66">
        <v>10000000</v>
      </c>
      <c r="H45" s="149">
        <f>10000000-2000000</f>
        <v>8000000</v>
      </c>
      <c r="I45" s="169">
        <v>-2000000</v>
      </c>
    </row>
    <row r="46" spans="1:9" x14ac:dyDescent="0.2">
      <c r="A46" s="107"/>
      <c r="B46" s="42"/>
      <c r="C46" s="42"/>
      <c r="D46" s="42"/>
      <c r="E46" s="45" t="s">
        <v>117</v>
      </c>
      <c r="F46" s="110"/>
      <c r="G46" s="69">
        <f>SUM(G36:G45)</f>
        <v>56000000</v>
      </c>
      <c r="H46" s="150">
        <f>SUM(H36:H45)</f>
        <v>58500000</v>
      </c>
      <c r="I46" s="169"/>
    </row>
    <row r="47" spans="1:9" hidden="1" x14ac:dyDescent="0.2">
      <c r="A47" s="95"/>
      <c r="B47" s="6"/>
      <c r="C47" s="6"/>
      <c r="D47" s="6"/>
      <c r="E47" s="6"/>
      <c r="F47" s="96"/>
      <c r="G47" s="70"/>
      <c r="H47" s="151"/>
      <c r="I47" s="169"/>
    </row>
    <row r="48" spans="1:9" hidden="1" x14ac:dyDescent="0.2">
      <c r="A48" s="88"/>
      <c r="B48" s="2"/>
      <c r="C48" s="2"/>
      <c r="D48" s="2"/>
      <c r="E48" s="20" t="s">
        <v>118</v>
      </c>
      <c r="F48" s="89"/>
      <c r="G48" s="65"/>
      <c r="H48" s="144"/>
      <c r="I48" s="169"/>
    </row>
    <row r="49" spans="1:12" ht="30" hidden="1" x14ac:dyDescent="0.2">
      <c r="A49" s="111" t="s">
        <v>119</v>
      </c>
      <c r="B49" s="21"/>
      <c r="C49" s="21" t="s">
        <v>120</v>
      </c>
      <c r="D49" s="21" t="s">
        <v>121</v>
      </c>
      <c r="E49" s="22" t="s">
        <v>122</v>
      </c>
      <c r="F49" s="112" t="s">
        <v>123</v>
      </c>
      <c r="G49" s="71">
        <v>300000</v>
      </c>
      <c r="H49" s="152"/>
      <c r="I49" s="169"/>
    </row>
    <row r="50" spans="1:12" ht="31" hidden="1" thickBot="1" x14ac:dyDescent="0.25">
      <c r="A50" s="23" t="s">
        <v>119</v>
      </c>
      <c r="B50" s="24" t="s">
        <v>124</v>
      </c>
      <c r="C50" s="24" t="s">
        <v>125</v>
      </c>
      <c r="D50" s="25" t="s">
        <v>126</v>
      </c>
      <c r="E50" s="26" t="s">
        <v>122</v>
      </c>
      <c r="F50" s="113" t="s">
        <v>127</v>
      </c>
      <c r="G50" s="72">
        <v>3000000</v>
      </c>
      <c r="H50" s="153"/>
      <c r="I50" s="169"/>
    </row>
    <row r="51" spans="1:12" hidden="1" x14ac:dyDescent="0.2">
      <c r="A51" s="114"/>
      <c r="B51" s="19"/>
      <c r="C51" s="19"/>
      <c r="D51" s="19"/>
      <c r="E51" s="27" t="s">
        <v>128</v>
      </c>
      <c r="F51" s="115"/>
      <c r="G51" s="73">
        <f>SUM(G49:G50)</f>
        <v>3300000</v>
      </c>
      <c r="H51" s="154">
        <v>0</v>
      </c>
      <c r="I51" s="169"/>
    </row>
    <row r="52" spans="1:12" x14ac:dyDescent="0.2">
      <c r="A52" s="88"/>
      <c r="B52" s="2"/>
      <c r="C52" s="2"/>
      <c r="D52" s="2"/>
      <c r="E52" s="5"/>
      <c r="F52" s="89"/>
      <c r="G52" s="65"/>
      <c r="H52" s="155"/>
      <c r="I52" s="169"/>
    </row>
    <row r="53" spans="1:12" x14ac:dyDescent="0.2">
      <c r="A53" s="88"/>
      <c r="B53" s="2"/>
      <c r="C53" s="2"/>
      <c r="D53" s="2"/>
      <c r="E53" s="20" t="s">
        <v>191</v>
      </c>
      <c r="F53" s="89"/>
      <c r="G53" s="65"/>
      <c r="H53" s="156"/>
      <c r="I53" s="169"/>
    </row>
    <row r="54" spans="1:12" x14ac:dyDescent="0.2">
      <c r="A54" s="103" t="s">
        <v>119</v>
      </c>
      <c r="B54" s="50"/>
      <c r="C54" s="50"/>
      <c r="D54" s="50"/>
      <c r="E54" s="127" t="s">
        <v>192</v>
      </c>
      <c r="F54" s="128" t="s">
        <v>193</v>
      </c>
      <c r="G54" s="64"/>
      <c r="H54" s="157">
        <v>3000000</v>
      </c>
      <c r="I54" s="169">
        <v>3000000</v>
      </c>
    </row>
    <row r="55" spans="1:12" x14ac:dyDescent="0.2">
      <c r="A55" s="103" t="s">
        <v>119</v>
      </c>
      <c r="B55" s="50"/>
      <c r="C55" s="50"/>
      <c r="D55" s="50"/>
      <c r="E55" s="127" t="s">
        <v>192</v>
      </c>
      <c r="F55" s="128" t="s">
        <v>196</v>
      </c>
      <c r="G55" s="64"/>
      <c r="H55" s="157">
        <f>2750000</f>
        <v>2750000</v>
      </c>
      <c r="I55" s="169">
        <f>2750000</f>
        <v>2750000</v>
      </c>
    </row>
    <row r="56" spans="1:12" x14ac:dyDescent="0.2">
      <c r="A56" s="103" t="s">
        <v>119</v>
      </c>
      <c r="B56" s="50"/>
      <c r="C56" s="50"/>
      <c r="D56" s="50"/>
      <c r="E56" s="127" t="s">
        <v>192</v>
      </c>
      <c r="F56" s="128" t="s">
        <v>195</v>
      </c>
      <c r="G56" s="64"/>
      <c r="H56" s="157">
        <v>2000000</v>
      </c>
      <c r="I56" s="169">
        <v>2000000</v>
      </c>
    </row>
    <row r="57" spans="1:12" ht="28" x14ac:dyDescent="0.2">
      <c r="A57" s="103" t="s">
        <v>119</v>
      </c>
      <c r="B57" s="50"/>
      <c r="C57" s="50"/>
      <c r="D57" s="50"/>
      <c r="E57" s="127" t="s">
        <v>192</v>
      </c>
      <c r="F57" s="128" t="s">
        <v>202</v>
      </c>
      <c r="G57" s="64"/>
      <c r="H57" s="177">
        <f>3000000+200000</f>
        <v>3200000</v>
      </c>
      <c r="I57" s="172">
        <f>3000000+200000</f>
        <v>3200000</v>
      </c>
    </row>
    <row r="58" spans="1:12" ht="32" customHeight="1" x14ac:dyDescent="0.2">
      <c r="A58" s="101"/>
      <c r="B58" s="39"/>
      <c r="C58" s="39"/>
      <c r="D58" s="39"/>
      <c r="E58" s="124" t="s">
        <v>198</v>
      </c>
      <c r="F58" s="125"/>
      <c r="G58" s="126"/>
      <c r="H58" s="158">
        <f>SUM(H54:H57)</f>
        <v>10950000</v>
      </c>
      <c r="I58" s="169"/>
    </row>
    <row r="59" spans="1:12" x14ac:dyDescent="0.2">
      <c r="A59" s="88"/>
      <c r="B59" s="2"/>
      <c r="C59" s="2"/>
      <c r="D59" s="2"/>
      <c r="E59" s="5"/>
      <c r="F59" s="89"/>
      <c r="G59" s="65"/>
      <c r="H59" s="155"/>
      <c r="I59" s="169"/>
    </row>
    <row r="60" spans="1:12" x14ac:dyDescent="0.2">
      <c r="A60" s="88"/>
      <c r="B60" s="2"/>
      <c r="C60" s="2"/>
      <c r="D60" s="2"/>
      <c r="E60" s="20" t="s">
        <v>129</v>
      </c>
      <c r="F60" s="89"/>
      <c r="G60" s="65"/>
      <c r="H60" s="155"/>
      <c r="I60" s="169"/>
    </row>
    <row r="61" spans="1:12" ht="28" x14ac:dyDescent="0.2">
      <c r="A61" s="88" t="s">
        <v>130</v>
      </c>
      <c r="B61" s="2"/>
      <c r="C61" s="2">
        <v>4</v>
      </c>
      <c r="D61" s="2" t="s">
        <v>131</v>
      </c>
      <c r="E61" s="37" t="s">
        <v>122</v>
      </c>
      <c r="F61" s="96" t="s">
        <v>203</v>
      </c>
      <c r="G61" s="65">
        <v>2000000</v>
      </c>
      <c r="H61" s="148">
        <v>2000000</v>
      </c>
      <c r="I61" s="169"/>
    </row>
    <row r="62" spans="1:12" ht="28" x14ac:dyDescent="0.2">
      <c r="A62" s="103" t="s">
        <v>130</v>
      </c>
      <c r="B62" s="50"/>
      <c r="C62" s="50"/>
      <c r="D62" s="50"/>
      <c r="E62" s="52" t="s">
        <v>122</v>
      </c>
      <c r="F62" s="171" t="s">
        <v>200</v>
      </c>
      <c r="G62" s="64"/>
      <c r="H62" s="159">
        <v>5000000</v>
      </c>
      <c r="I62" s="172">
        <v>5000000</v>
      </c>
    </row>
    <row r="63" spans="1:12" ht="28" x14ac:dyDescent="0.2">
      <c r="A63" s="88" t="s">
        <v>130</v>
      </c>
      <c r="B63" s="2"/>
      <c r="C63" s="2">
        <v>7</v>
      </c>
      <c r="D63" s="2" t="s">
        <v>132</v>
      </c>
      <c r="E63" s="38" t="s">
        <v>122</v>
      </c>
      <c r="F63" s="176" t="s">
        <v>133</v>
      </c>
      <c r="G63" s="65">
        <v>750000</v>
      </c>
      <c r="H63" s="148">
        <v>1200000</v>
      </c>
      <c r="I63" s="169"/>
    </row>
    <row r="64" spans="1:12" ht="30" hidden="1" x14ac:dyDescent="0.2">
      <c r="A64" s="95" t="s">
        <v>130</v>
      </c>
      <c r="B64" s="6"/>
      <c r="C64" s="6">
        <v>8</v>
      </c>
      <c r="D64" s="2" t="s">
        <v>134</v>
      </c>
      <c r="E64" s="116" t="s">
        <v>122</v>
      </c>
      <c r="F64" s="96" t="s">
        <v>135</v>
      </c>
      <c r="G64" s="74">
        <v>240000</v>
      </c>
      <c r="H64" s="160"/>
      <c r="I64" s="169"/>
      <c r="J64" s="28"/>
      <c r="L64" s="28"/>
    </row>
    <row r="65" spans="1:12" ht="28" x14ac:dyDescent="0.2">
      <c r="A65" s="88" t="s">
        <v>130</v>
      </c>
      <c r="B65" s="2" t="s">
        <v>136</v>
      </c>
      <c r="C65" s="2" t="s">
        <v>137</v>
      </c>
      <c r="D65" s="2" t="s">
        <v>138</v>
      </c>
      <c r="E65" s="37" t="s">
        <v>122</v>
      </c>
      <c r="F65" s="89" t="s">
        <v>139</v>
      </c>
      <c r="G65" s="65">
        <v>4000000</v>
      </c>
      <c r="H65" s="148">
        <v>4000000</v>
      </c>
      <c r="I65" s="169"/>
      <c r="J65" s="28"/>
      <c r="K65" s="28"/>
    </row>
    <row r="66" spans="1:12" ht="28" x14ac:dyDescent="0.2">
      <c r="A66" s="88" t="s">
        <v>130</v>
      </c>
      <c r="B66" s="2" t="s">
        <v>140</v>
      </c>
      <c r="C66" s="2" t="s">
        <v>141</v>
      </c>
      <c r="D66" s="2" t="s">
        <v>142</v>
      </c>
      <c r="E66" s="38" t="s">
        <v>122</v>
      </c>
      <c r="F66" s="128" t="s">
        <v>199</v>
      </c>
      <c r="G66" s="64">
        <v>12000000</v>
      </c>
      <c r="H66" s="148">
        <v>12000000</v>
      </c>
      <c r="I66" s="169"/>
      <c r="J66" s="28"/>
      <c r="L66" s="28"/>
    </row>
    <row r="67" spans="1:12" ht="28" x14ac:dyDescent="0.2">
      <c r="A67" s="95" t="s">
        <v>130</v>
      </c>
      <c r="B67" s="6"/>
      <c r="C67" s="6"/>
      <c r="D67" s="6" t="s">
        <v>143</v>
      </c>
      <c r="E67" s="37" t="s">
        <v>122</v>
      </c>
      <c r="F67" s="175" t="s">
        <v>201</v>
      </c>
      <c r="G67" s="65">
        <v>2700000</v>
      </c>
      <c r="H67" s="160">
        <v>2700000</v>
      </c>
      <c r="I67" s="169"/>
    </row>
    <row r="68" spans="1:12" ht="45" hidden="1" x14ac:dyDescent="0.2">
      <c r="A68" s="88" t="s">
        <v>130</v>
      </c>
      <c r="B68" s="2" t="s">
        <v>144</v>
      </c>
      <c r="C68" s="2" t="s">
        <v>145</v>
      </c>
      <c r="D68" s="2" t="s">
        <v>146</v>
      </c>
      <c r="E68" s="5" t="s">
        <v>122</v>
      </c>
      <c r="F68" s="89" t="s">
        <v>147</v>
      </c>
      <c r="G68" s="65">
        <v>5530000</v>
      </c>
      <c r="H68" s="144"/>
      <c r="I68" s="169"/>
    </row>
    <row r="69" spans="1:12" ht="30" hidden="1" x14ac:dyDescent="0.2">
      <c r="A69" s="88" t="s">
        <v>130</v>
      </c>
      <c r="B69" s="2" t="s">
        <v>106</v>
      </c>
      <c r="C69" s="2" t="s">
        <v>148</v>
      </c>
      <c r="D69" s="2" t="s">
        <v>149</v>
      </c>
      <c r="E69" s="5" t="s">
        <v>122</v>
      </c>
      <c r="F69" s="89" t="s">
        <v>150</v>
      </c>
      <c r="G69" s="65">
        <v>1500000</v>
      </c>
      <c r="H69" s="144"/>
      <c r="I69" s="169"/>
    </row>
    <row r="70" spans="1:12" ht="30" hidden="1" x14ac:dyDescent="0.2">
      <c r="A70" s="117" t="s">
        <v>17</v>
      </c>
      <c r="B70" s="29"/>
      <c r="C70" s="29" t="s">
        <v>151</v>
      </c>
      <c r="D70" s="29" t="s">
        <v>152</v>
      </c>
      <c r="E70" s="30" t="s">
        <v>122</v>
      </c>
      <c r="F70" s="118" t="s">
        <v>153</v>
      </c>
      <c r="G70" s="75">
        <v>3000000</v>
      </c>
      <c r="H70" s="161"/>
      <c r="I70" s="169"/>
    </row>
    <row r="71" spans="1:12" s="31" customFormat="1" ht="30" hidden="1" x14ac:dyDescent="0.2">
      <c r="A71" s="88" t="s">
        <v>130</v>
      </c>
      <c r="B71" s="2" t="s">
        <v>154</v>
      </c>
      <c r="C71" s="2"/>
      <c r="D71" s="2" t="s">
        <v>155</v>
      </c>
      <c r="E71" s="5" t="s">
        <v>122</v>
      </c>
      <c r="F71" s="89" t="s">
        <v>156</v>
      </c>
      <c r="G71" s="65">
        <v>750000</v>
      </c>
      <c r="H71" s="144"/>
      <c r="I71" s="169"/>
    </row>
    <row r="72" spans="1:12" s="31" customFormat="1" ht="30" hidden="1" x14ac:dyDescent="0.2">
      <c r="A72" s="88" t="s">
        <v>130</v>
      </c>
      <c r="B72" s="2" t="s">
        <v>157</v>
      </c>
      <c r="C72" s="2">
        <v>50</v>
      </c>
      <c r="D72" s="2" t="s">
        <v>158</v>
      </c>
      <c r="E72" s="5" t="s">
        <v>122</v>
      </c>
      <c r="F72" s="89" t="s">
        <v>159</v>
      </c>
      <c r="G72" s="65">
        <v>750000</v>
      </c>
      <c r="H72" s="144"/>
      <c r="I72" s="169"/>
    </row>
    <row r="73" spans="1:12" s="31" customFormat="1" ht="30" hidden="1" x14ac:dyDescent="0.2">
      <c r="A73" s="88" t="s">
        <v>130</v>
      </c>
      <c r="B73" s="2"/>
      <c r="C73" s="2" t="s">
        <v>160</v>
      </c>
      <c r="D73" s="2" t="s">
        <v>161</v>
      </c>
      <c r="E73" s="5" t="s">
        <v>122</v>
      </c>
      <c r="F73" s="89" t="s">
        <v>162</v>
      </c>
      <c r="G73" s="65">
        <v>300000</v>
      </c>
      <c r="H73" s="144"/>
      <c r="I73" s="169"/>
    </row>
    <row r="74" spans="1:12" s="31" customFormat="1" ht="30" hidden="1" x14ac:dyDescent="0.2">
      <c r="A74" s="88" t="s">
        <v>130</v>
      </c>
      <c r="B74" s="2" t="s">
        <v>124</v>
      </c>
      <c r="C74" s="2" t="s">
        <v>125</v>
      </c>
      <c r="D74" s="2" t="s">
        <v>163</v>
      </c>
      <c r="E74" s="5" t="s">
        <v>122</v>
      </c>
      <c r="F74" s="89" t="s">
        <v>164</v>
      </c>
      <c r="G74" s="65">
        <v>5000000</v>
      </c>
      <c r="H74" s="144"/>
      <c r="I74" s="169"/>
    </row>
    <row r="75" spans="1:12" s="31" customFormat="1" ht="30" hidden="1" x14ac:dyDescent="0.2">
      <c r="A75" s="88" t="s">
        <v>130</v>
      </c>
      <c r="B75" s="2"/>
      <c r="C75" s="2"/>
      <c r="D75" s="2" t="s">
        <v>165</v>
      </c>
      <c r="E75" s="5" t="s">
        <v>122</v>
      </c>
      <c r="F75" s="89" t="s">
        <v>166</v>
      </c>
      <c r="G75" s="65">
        <v>500000</v>
      </c>
      <c r="H75" s="144"/>
      <c r="I75" s="169"/>
    </row>
    <row r="76" spans="1:12" s="31" customFormat="1" ht="28" x14ac:dyDescent="0.2">
      <c r="A76" s="88" t="s">
        <v>130</v>
      </c>
      <c r="B76" s="2"/>
      <c r="C76" s="2">
        <v>17</v>
      </c>
      <c r="D76" s="2" t="s">
        <v>167</v>
      </c>
      <c r="E76" s="5" t="s">
        <v>122</v>
      </c>
      <c r="F76" s="89" t="s">
        <v>168</v>
      </c>
      <c r="G76" s="65">
        <v>200000</v>
      </c>
      <c r="H76" s="148">
        <v>0</v>
      </c>
      <c r="I76" s="169">
        <v>-200000</v>
      </c>
    </row>
    <row r="77" spans="1:12" s="31" customFormat="1" ht="30" hidden="1" x14ac:dyDescent="0.2">
      <c r="A77" s="88" t="s">
        <v>130</v>
      </c>
      <c r="B77" s="2"/>
      <c r="C77" s="2"/>
      <c r="D77" s="2" t="s">
        <v>169</v>
      </c>
      <c r="E77" s="5" t="s">
        <v>122</v>
      </c>
      <c r="F77" s="89" t="s">
        <v>170</v>
      </c>
      <c r="G77" s="65">
        <v>200000</v>
      </c>
      <c r="H77" s="162"/>
      <c r="I77" s="169"/>
    </row>
    <row r="78" spans="1:12" s="31" customFormat="1" ht="30" hidden="1" x14ac:dyDescent="0.2">
      <c r="A78" s="88" t="s">
        <v>130</v>
      </c>
      <c r="B78" s="2"/>
      <c r="C78" s="2"/>
      <c r="D78" s="2" t="s">
        <v>171</v>
      </c>
      <c r="E78" s="2" t="s">
        <v>172</v>
      </c>
      <c r="F78" s="89" t="s">
        <v>173</v>
      </c>
      <c r="G78" s="65">
        <v>100000</v>
      </c>
      <c r="H78" s="144"/>
      <c r="I78" s="169"/>
    </row>
    <row r="79" spans="1:12" s="31" customFormat="1" ht="30" hidden="1" x14ac:dyDescent="0.2">
      <c r="A79" s="88" t="s">
        <v>130</v>
      </c>
      <c r="B79" s="2"/>
      <c r="C79" s="2"/>
      <c r="D79" s="2" t="s">
        <v>174</v>
      </c>
      <c r="E79" s="2" t="s">
        <v>172</v>
      </c>
      <c r="F79" s="89" t="s">
        <v>175</v>
      </c>
      <c r="G79" s="65">
        <v>100000</v>
      </c>
      <c r="H79" s="144"/>
      <c r="I79" s="169"/>
    </row>
    <row r="80" spans="1:12" s="31" customFormat="1" hidden="1" x14ac:dyDescent="0.2">
      <c r="A80" s="88" t="s">
        <v>130</v>
      </c>
      <c r="B80" s="2"/>
      <c r="C80" s="2"/>
      <c r="D80" s="2" t="s">
        <v>113</v>
      </c>
      <c r="E80" s="5" t="s">
        <v>172</v>
      </c>
      <c r="F80" s="89" t="s">
        <v>176</v>
      </c>
      <c r="G80" s="65">
        <v>25000</v>
      </c>
      <c r="H80" s="144"/>
      <c r="I80" s="169"/>
    </row>
    <row r="81" spans="1:9" ht="30" hidden="1" x14ac:dyDescent="0.2">
      <c r="A81" s="88" t="s">
        <v>130</v>
      </c>
      <c r="B81" s="2"/>
      <c r="C81" s="2">
        <v>18</v>
      </c>
      <c r="D81" s="2" t="s">
        <v>177</v>
      </c>
      <c r="E81" s="5" t="s">
        <v>172</v>
      </c>
      <c r="F81" s="89" t="s">
        <v>178</v>
      </c>
      <c r="G81" s="65">
        <v>100000</v>
      </c>
      <c r="H81" s="163"/>
      <c r="I81" s="169"/>
    </row>
    <row r="82" spans="1:9" ht="46" hidden="1" thickBot="1" x14ac:dyDescent="0.25">
      <c r="A82" s="105" t="s">
        <v>130</v>
      </c>
      <c r="B82" s="17"/>
      <c r="C82" s="17">
        <v>19</v>
      </c>
      <c r="D82" s="17" t="s">
        <v>179</v>
      </c>
      <c r="E82" s="18" t="s">
        <v>172</v>
      </c>
      <c r="F82" s="106" t="s">
        <v>180</v>
      </c>
      <c r="G82" s="66">
        <v>200000</v>
      </c>
      <c r="H82" s="164"/>
      <c r="I82" s="169"/>
    </row>
    <row r="83" spans="1:9" x14ac:dyDescent="0.2">
      <c r="A83" s="107"/>
      <c r="B83" s="42"/>
      <c r="C83" s="42"/>
      <c r="D83" s="42"/>
      <c r="E83" s="45" t="s">
        <v>181</v>
      </c>
      <c r="F83" s="110"/>
      <c r="G83" s="76">
        <f>SUM(G61:G82)</f>
        <v>39945000</v>
      </c>
      <c r="H83" s="146">
        <f>SUM(H61:H82)</f>
        <v>26900000</v>
      </c>
      <c r="I83" s="169"/>
    </row>
    <row r="84" spans="1:9" x14ac:dyDescent="0.2">
      <c r="A84" s="88"/>
      <c r="B84" s="2"/>
      <c r="C84" s="2"/>
      <c r="D84" s="2"/>
      <c r="E84" s="5"/>
      <c r="F84" s="89"/>
      <c r="G84" s="65"/>
      <c r="H84" s="144"/>
      <c r="I84" s="169"/>
    </row>
    <row r="85" spans="1:9" x14ac:dyDescent="0.2">
      <c r="A85" s="119"/>
      <c r="B85" s="32"/>
      <c r="C85" s="32"/>
      <c r="D85" s="32"/>
      <c r="E85" s="32"/>
      <c r="F85" s="120" t="s">
        <v>182</v>
      </c>
      <c r="G85" s="77">
        <f>G5+G27+G33+G46+G51+G83</f>
        <v>240245000</v>
      </c>
      <c r="H85" s="165">
        <f>H5+H27+H33+H46+H51+H58+H83</f>
        <v>209100000</v>
      </c>
      <c r="I85" s="169">
        <f>SUM(I2:I84)</f>
        <v>0</v>
      </c>
    </row>
    <row r="86" spans="1:9" x14ac:dyDescent="0.2">
      <c r="A86" s="119"/>
      <c r="B86" s="32"/>
      <c r="C86" s="32"/>
      <c r="D86" s="32"/>
      <c r="E86" s="32"/>
      <c r="F86" s="120" t="s">
        <v>183</v>
      </c>
      <c r="G86" s="77"/>
      <c r="H86" s="166">
        <f>H85*25%</f>
        <v>52275000</v>
      </c>
      <c r="I86" s="169"/>
    </row>
    <row r="87" spans="1:9" x14ac:dyDescent="0.2">
      <c r="A87" s="119"/>
      <c r="B87" s="32"/>
      <c r="C87" s="32"/>
      <c r="D87" s="32"/>
      <c r="E87" s="32"/>
      <c r="F87" s="120" t="s">
        <v>184</v>
      </c>
      <c r="G87" s="78">
        <f>((G85+G86)*(1+3%)^5)-(G85+G86)</f>
        <v>38264799.98020345</v>
      </c>
      <c r="H87" s="167">
        <f>((H85+H86)*(1+3%)^5)-(H85+H86)</f>
        <v>41630261.170162439</v>
      </c>
      <c r="I87" s="169"/>
    </row>
    <row r="88" spans="1:9" ht="17" thickBot="1" x14ac:dyDescent="0.25">
      <c r="A88" s="121"/>
      <c r="B88" s="122"/>
      <c r="C88" s="122"/>
      <c r="D88" s="122"/>
      <c r="E88" s="122"/>
      <c r="F88" s="123" t="s">
        <v>185</v>
      </c>
      <c r="G88" s="77">
        <f>SUM(G85:G87)</f>
        <v>278509799.98020345</v>
      </c>
      <c r="H88" s="168">
        <f>SUM(H85:H87)</f>
        <v>303005261.17016244</v>
      </c>
      <c r="I88" s="170"/>
    </row>
    <row r="90" spans="1:9" x14ac:dyDescent="0.2">
      <c r="A90"/>
      <c r="B90"/>
      <c r="C90"/>
      <c r="D90"/>
      <c r="E90" s="33" t="s">
        <v>186</v>
      </c>
      <c r="G90"/>
    </row>
    <row r="91" spans="1:9" x14ac:dyDescent="0.2">
      <c r="A91"/>
      <c r="B91"/>
      <c r="C91"/>
      <c r="D91"/>
      <c r="E91" s="174" t="s">
        <v>17</v>
      </c>
      <c r="F91" s="35" t="s">
        <v>20</v>
      </c>
      <c r="G91"/>
    </row>
    <row r="92" spans="1:9" x14ac:dyDescent="0.2">
      <c r="A92"/>
      <c r="B92"/>
      <c r="C92"/>
      <c r="D92"/>
      <c r="E92" s="174" t="s">
        <v>81</v>
      </c>
      <c r="F92" s="34" t="s">
        <v>187</v>
      </c>
      <c r="G92"/>
    </row>
    <row r="93" spans="1:9" x14ac:dyDescent="0.2">
      <c r="A93"/>
      <c r="B93"/>
      <c r="C93"/>
      <c r="D93"/>
      <c r="E93" s="174" t="s">
        <v>88</v>
      </c>
      <c r="F93" s="35" t="s">
        <v>91</v>
      </c>
      <c r="G93"/>
    </row>
    <row r="94" spans="1:9" x14ac:dyDescent="0.2">
      <c r="A94"/>
      <c r="B94"/>
      <c r="C94"/>
      <c r="D94"/>
      <c r="E94" s="174" t="s">
        <v>119</v>
      </c>
      <c r="F94" s="35" t="s">
        <v>188</v>
      </c>
      <c r="G94"/>
    </row>
    <row r="95" spans="1:9" x14ac:dyDescent="0.2">
      <c r="A95"/>
      <c r="B95"/>
      <c r="C95"/>
      <c r="D95"/>
      <c r="E95" s="174" t="s">
        <v>130</v>
      </c>
      <c r="F95" s="35" t="s">
        <v>122</v>
      </c>
      <c r="G95"/>
    </row>
  </sheetData>
  <customSheetViews>
    <customSheetView guid="{308288F6-4192-2943-B565-E99067893A00}" scale="129" hiddenRows="1" hiddenColumns="1">
      <selection activeCell="F1" sqref="F1"/>
      <pageMargins left="0.7" right="0.7" top="0.75" bottom="0.75" header="0.3" footer="0.3"/>
    </customSheetView>
    <customSheetView guid="{93D8456C-34D5-244D-B8BC-749D413599C8}" scale="129" hiddenRows="1" hiddenColumns="1">
      <selection activeCell="F1" sqref="F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Foothill College</vt:lpstr>
    </vt:vector>
  </TitlesOfParts>
  <Manager/>
  <Company/>
  <LinksUpToDate>false</LinksUpToDate>
  <SharedDoc>true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Bret Watson</dc:creator>
  <cp:keywords/>
  <dc:description/>
  <cp:lastModifiedBy>Pauline Brown</cp:lastModifiedBy>
  <cp:revision/>
  <dcterms:created xsi:type="dcterms:W3CDTF">2018-05-15T05:50:38Z</dcterms:created>
  <dcterms:modified xsi:type="dcterms:W3CDTF">2019-11-06T02:21:46Z</dcterms:modified>
  <cp:category/>
  <cp:contentStatus/>
</cp:coreProperties>
</file>